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WEBSITE\DB28_Endurance_Training_Weights_70220\"/>
    </mc:Choice>
  </mc:AlternateContent>
  <xr:revisionPtr revIDLastSave="0" documentId="8_{8B911E9A-F575-4E98-A540-4C660ED1DC1C}" xr6:coauthVersionLast="45" xr6:coauthVersionMax="45" xr10:uidLastSave="{00000000-0000-0000-0000-000000000000}"/>
  <bookViews>
    <workbookView xWindow="-120" yWindow="-120" windowWidth="20730" windowHeight="11160" activeTab="1" xr2:uid="{7BE63236-3DD1-4234-B62E-5F18D4A32BD5}"/>
  </bookViews>
  <sheets>
    <sheet name="Total Weight &amp; Progression" sheetId="1" r:id="rId1"/>
    <sheet name="Actual weight routine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0" i="2" l="1"/>
  <c r="Q32" i="2"/>
  <c r="Q31" i="2"/>
  <c r="Q30" i="2"/>
  <c r="F37" i="2"/>
  <c r="G37" i="2"/>
  <c r="H37" i="2"/>
  <c r="I37" i="2"/>
  <c r="J37" i="2"/>
  <c r="E37" i="2"/>
  <c r="K33" i="2"/>
  <c r="F33" i="2"/>
  <c r="G33" i="2"/>
  <c r="H33" i="2"/>
  <c r="I33" i="2"/>
  <c r="J33" i="2"/>
  <c r="E33" i="2"/>
  <c r="N20" i="2"/>
  <c r="N16" i="2"/>
  <c r="N12" i="2"/>
  <c r="N8" i="2"/>
  <c r="N4" i="2"/>
  <c r="K27" i="2"/>
  <c r="K28" i="2" s="1"/>
  <c r="J27" i="2"/>
  <c r="I27" i="2"/>
  <c r="H27" i="2"/>
  <c r="G27" i="2"/>
  <c r="G28" i="2" s="1"/>
  <c r="F27" i="2"/>
  <c r="J28" i="2"/>
  <c r="M27" i="2"/>
  <c r="N27" i="2" s="1"/>
  <c r="E27" i="2"/>
  <c r="E28" i="2" s="1"/>
  <c r="N35" i="2"/>
  <c r="N31" i="2"/>
  <c r="F21" i="2"/>
  <c r="G21" i="2"/>
  <c r="H21" i="2"/>
  <c r="I21" i="2"/>
  <c r="E21" i="2"/>
  <c r="G16" i="2"/>
  <c r="H16" i="2"/>
  <c r="I16" i="2"/>
  <c r="G17" i="2"/>
  <c r="F16" i="2"/>
  <c r="F17" i="2" s="1"/>
  <c r="E17" i="2"/>
  <c r="M16" i="2"/>
  <c r="H17" i="2" s="1"/>
  <c r="E16" i="2"/>
  <c r="F14" i="2"/>
  <c r="G14" i="2"/>
  <c r="H14" i="2"/>
  <c r="I14" i="2"/>
  <c r="E14" i="2"/>
  <c r="F10" i="2"/>
  <c r="G10" i="2"/>
  <c r="H10" i="2"/>
  <c r="I10" i="2"/>
  <c r="J10" i="2"/>
  <c r="E10" i="2"/>
  <c r="D9" i="2"/>
  <c r="F5" i="2"/>
  <c r="G5" i="2"/>
  <c r="H5" i="2"/>
  <c r="I5" i="2"/>
  <c r="J5" i="2"/>
  <c r="K5" i="2"/>
  <c r="E5" i="2"/>
  <c r="D5" i="2"/>
  <c r="I6" i="1"/>
  <c r="P5" i="1"/>
  <c r="P6" i="1"/>
  <c r="P7" i="1"/>
  <c r="P8" i="1"/>
  <c r="P9" i="1"/>
  <c r="P10" i="1"/>
  <c r="P11" i="1"/>
  <c r="P4" i="1"/>
  <c r="I11" i="1"/>
  <c r="I7" i="1"/>
  <c r="I8" i="1"/>
  <c r="I9" i="1"/>
  <c r="I10" i="1"/>
  <c r="I5" i="1"/>
  <c r="E5" i="1"/>
  <c r="E6" i="1"/>
  <c r="E7" i="1"/>
  <c r="E9" i="1"/>
  <c r="E4" i="1"/>
  <c r="C6" i="1"/>
  <c r="D6" i="1"/>
  <c r="C8" i="1"/>
  <c r="E8" i="1" s="1"/>
  <c r="D8" i="1"/>
  <c r="F1" i="1"/>
  <c r="Q11" i="2" l="1"/>
  <c r="Q12" i="2" s="1"/>
  <c r="I17" i="2"/>
  <c r="H28" i="2"/>
  <c r="I28" i="2"/>
  <c r="F28" i="2"/>
  <c r="E10" i="1"/>
  <c r="E11" i="1" s="1"/>
</calcChain>
</file>

<file path=xl/sharedStrings.xml><?xml version="1.0" encoding="utf-8"?>
<sst xmlns="http://schemas.openxmlformats.org/spreadsheetml/2006/main" count="114" uniqueCount="72">
  <si>
    <t xml:space="preserve"> </t>
  </si>
  <si>
    <t>pounds</t>
  </si>
  <si>
    <t>tons</t>
  </si>
  <si>
    <t># of plates</t>
  </si>
  <si>
    <t>weight of plate</t>
  </si>
  <si>
    <t>number of reps</t>
  </si>
  <si>
    <t>total weight lifted per set</t>
  </si>
  <si>
    <t>Date</t>
  </si>
  <si>
    <t>delta from last in days</t>
  </si>
  <si>
    <t>Set 1</t>
  </si>
  <si>
    <t>Set 2</t>
  </si>
  <si>
    <t>Set 3</t>
  </si>
  <si>
    <t>Set 4</t>
  </si>
  <si>
    <t>Set 5</t>
  </si>
  <si>
    <t>Set 6</t>
  </si>
  <si>
    <t>Total reps</t>
  </si>
  <si>
    <t>begin</t>
  </si>
  <si>
    <t>Notes</t>
  </si>
  <si>
    <t>after wts at gym</t>
  </si>
  <si>
    <t>fresh @ home</t>
  </si>
  <si>
    <t>Bench Press</t>
  </si>
  <si>
    <t>How?</t>
  </si>
  <si>
    <t>Warm-up</t>
  </si>
  <si>
    <t>20 reps quick, yet good form</t>
  </si>
  <si>
    <t>Set1</t>
  </si>
  <si>
    <t>Set2</t>
  </si>
  <si>
    <t>Set3</t>
  </si>
  <si>
    <t>Set4</t>
  </si>
  <si>
    <t>Set5</t>
  </si>
  <si>
    <t>Set6</t>
  </si>
  <si>
    <t>Current max</t>
  </si>
  <si>
    <t>~ 50 - 60% max for weight - start 110 lbs</t>
  </si>
  <si>
    <t>% of current max --&gt;</t>
  </si>
  <si>
    <t># of reps --&gt;</t>
  </si>
  <si>
    <t>superset</t>
  </si>
  <si>
    <t>multiple of body wt</t>
  </si>
  <si>
    <t>Military Press</t>
  </si>
  <si>
    <t>at assisted bench</t>
  </si>
  <si>
    <t>~ 60 - 70% max for weight - start 60 lbs</t>
  </si>
  <si>
    <t>n/a</t>
  </si>
  <si>
    <t>Bent Row</t>
  </si>
  <si>
    <t>dumbbell bent square to bench</t>
  </si>
  <si>
    <t>none</t>
  </si>
  <si>
    <t>R6 / L4</t>
  </si>
  <si>
    <t>R5 / L3</t>
  </si>
  <si>
    <t>R4 / L3</t>
  </si>
  <si>
    <t>R4 / L4</t>
  </si>
  <si>
    <t>Comments</t>
  </si>
  <si>
    <t>2/6/20 prior to COVID-19</t>
  </si>
  <si>
    <t>Time to move up in weight</t>
  </si>
  <si>
    <t>Curl</t>
  </si>
  <si>
    <t>at arm curl bench with bar</t>
  </si>
  <si>
    <t>Tricep push</t>
  </si>
  <si>
    <t>cable machine</t>
  </si>
  <si>
    <t>Upper Body</t>
  </si>
  <si>
    <t>Leg Press</t>
  </si>
  <si>
    <t>at assisted free weight sled</t>
  </si>
  <si>
    <t>curreent wt below:</t>
  </si>
  <si>
    <t>at quad machine</t>
  </si>
  <si>
    <t>Yes all at 20 reps!</t>
  </si>
  <si>
    <t>2/23/20 prior to COVID-19</t>
  </si>
  <si>
    <t>a record for me</t>
  </si>
  <si>
    <t>Tie a record for me</t>
  </si>
  <si>
    <t>Forward leg curl</t>
  </si>
  <si>
    <t>Reverse leg curl</t>
  </si>
  <si>
    <t>Lower Body</t>
  </si>
  <si>
    <t>(square to work core at same time)</t>
  </si>
  <si>
    <t>record for me</t>
  </si>
  <si>
    <t>rev/year</t>
  </si>
  <si>
    <t>Set 7</t>
  </si>
  <si>
    <t>say 35 min</t>
  </si>
  <si>
    <t>say 50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</si>
</sst>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m/d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43" fontId="0" fillId="0" borderId="0" xfId="1" applyFont="1"/>
    <xf numFmtId="0" fontId="0" fillId="0" borderId="0" xfId="0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0" fillId="2" borderId="14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170" fontId="0" fillId="2" borderId="7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0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center" vertical="center"/>
    </xf>
    <xf numFmtId="170" fontId="0" fillId="2" borderId="0" xfId="0" applyNumberForma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6" fillId="2" borderId="21" xfId="0" quotePrefix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66C6-FF84-4A65-B48B-54564256689D}">
  <dimension ref="B1:Q17"/>
  <sheetViews>
    <sheetView workbookViewId="0">
      <selection activeCell="G2" sqref="G2"/>
    </sheetView>
  </sheetViews>
  <sheetFormatPr defaultRowHeight="15" x14ac:dyDescent="0.25"/>
  <cols>
    <col min="5" max="5" width="12.7109375" bestFit="1" customWidth="1"/>
    <col min="6" max="6" width="13.28515625" bestFit="1" customWidth="1"/>
    <col min="8" max="8" width="9.7109375" style="21" bestFit="1" customWidth="1"/>
    <col min="17" max="17" width="15.28515625" bestFit="1" customWidth="1"/>
  </cols>
  <sheetData>
    <row r="1" spans="2:17" x14ac:dyDescent="0.25">
      <c r="B1">
        <v>90</v>
      </c>
      <c r="C1">
        <v>60</v>
      </c>
      <c r="D1">
        <v>10</v>
      </c>
      <c r="E1">
        <v>50</v>
      </c>
      <c r="F1" s="1">
        <f>B1*C1*D1*E1</f>
        <v>2700000</v>
      </c>
      <c r="G1" t="s">
        <v>68</v>
      </c>
    </row>
    <row r="2" spans="2:17" ht="15.75" thickBot="1" x14ac:dyDescent="0.3"/>
    <row r="3" spans="2:17" ht="35.25" customHeight="1" x14ac:dyDescent="0.25">
      <c r="B3" s="15" t="s">
        <v>3</v>
      </c>
      <c r="C3" s="16" t="s">
        <v>4</v>
      </c>
      <c r="D3" s="16" t="s">
        <v>5</v>
      </c>
      <c r="E3" s="17" t="s">
        <v>6</v>
      </c>
      <c r="H3" s="23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24" t="s">
        <v>13</v>
      </c>
      <c r="O3" s="24" t="s">
        <v>14</v>
      </c>
      <c r="P3" s="24" t="s">
        <v>15</v>
      </c>
      <c r="Q3" s="25" t="s">
        <v>17</v>
      </c>
    </row>
    <row r="4" spans="2:17" s="2" customFormat="1" ht="27" customHeight="1" x14ac:dyDescent="0.25">
      <c r="B4" s="13">
        <v>7</v>
      </c>
      <c r="C4" s="14">
        <v>45</v>
      </c>
      <c r="D4" s="14">
        <v>20</v>
      </c>
      <c r="E4" s="18">
        <f>B4*C4*D4</f>
        <v>6300</v>
      </c>
      <c r="H4" s="26">
        <v>43902</v>
      </c>
      <c r="I4" s="27" t="s">
        <v>16</v>
      </c>
      <c r="J4" s="28">
        <v>24</v>
      </c>
      <c r="K4" s="28">
        <v>12</v>
      </c>
      <c r="L4" s="28">
        <v>10</v>
      </c>
      <c r="M4" s="28">
        <v>9</v>
      </c>
      <c r="N4" s="28">
        <v>9</v>
      </c>
      <c r="O4" s="28">
        <v>10</v>
      </c>
      <c r="P4" s="7">
        <f>SUM(J4:O4)</f>
        <v>74</v>
      </c>
      <c r="Q4" s="29" t="s">
        <v>18</v>
      </c>
    </row>
    <row r="5" spans="2:17" s="2" customFormat="1" ht="27" customHeight="1" x14ac:dyDescent="0.25">
      <c r="B5" s="3">
        <v>8</v>
      </c>
      <c r="C5" s="4">
        <v>45</v>
      </c>
      <c r="D5" s="4">
        <v>20</v>
      </c>
      <c r="E5" s="19">
        <f t="shared" ref="E5:E9" si="0">B5*C5*D5</f>
        <v>7200</v>
      </c>
      <c r="H5" s="26">
        <v>43909</v>
      </c>
      <c r="I5" s="28">
        <f>H5-H4</f>
        <v>7</v>
      </c>
      <c r="J5" s="28">
        <v>30</v>
      </c>
      <c r="K5" s="28">
        <v>19</v>
      </c>
      <c r="L5" s="28">
        <v>15</v>
      </c>
      <c r="M5" s="28">
        <v>14</v>
      </c>
      <c r="N5" s="28">
        <v>15</v>
      </c>
      <c r="O5" s="28">
        <v>12</v>
      </c>
      <c r="P5" s="7">
        <f t="shared" ref="P5:P11" si="1">SUM(J5:O5)</f>
        <v>105</v>
      </c>
      <c r="Q5" s="29" t="s">
        <v>19</v>
      </c>
    </row>
    <row r="6" spans="2:17" s="2" customFormat="1" ht="27" customHeight="1" x14ac:dyDescent="0.25">
      <c r="B6" s="3">
        <v>9</v>
      </c>
      <c r="C6" s="4">
        <f t="shared" ref="C6" si="2">C5</f>
        <v>45</v>
      </c>
      <c r="D6" s="4">
        <f t="shared" ref="D6" si="3">D5</f>
        <v>20</v>
      </c>
      <c r="E6" s="19">
        <f t="shared" si="0"/>
        <v>8100</v>
      </c>
      <c r="H6" s="26">
        <v>43912</v>
      </c>
      <c r="I6" s="28">
        <f>H6-H5</f>
        <v>3</v>
      </c>
      <c r="J6" s="28">
        <v>32</v>
      </c>
      <c r="K6" s="28">
        <v>18</v>
      </c>
      <c r="L6" s="28">
        <v>13</v>
      </c>
      <c r="M6" s="28">
        <v>12</v>
      </c>
      <c r="N6" s="28">
        <v>12</v>
      </c>
      <c r="O6" s="28">
        <v>13</v>
      </c>
      <c r="P6" s="7">
        <f t="shared" si="1"/>
        <v>100</v>
      </c>
      <c r="Q6" s="29" t="s">
        <v>19</v>
      </c>
    </row>
    <row r="7" spans="2:17" s="2" customFormat="1" ht="27" customHeight="1" x14ac:dyDescent="0.25">
      <c r="B7" s="3">
        <v>10</v>
      </c>
      <c r="C7" s="4">
        <v>45</v>
      </c>
      <c r="D7" s="4">
        <v>20</v>
      </c>
      <c r="E7" s="19">
        <f t="shared" si="0"/>
        <v>9000</v>
      </c>
      <c r="H7" s="26">
        <v>43915</v>
      </c>
      <c r="I7" s="28">
        <f t="shared" ref="I6:I11" si="4">H7-H6</f>
        <v>3</v>
      </c>
      <c r="J7" s="28">
        <v>30</v>
      </c>
      <c r="K7" s="28">
        <v>20</v>
      </c>
      <c r="L7" s="28">
        <v>15</v>
      </c>
      <c r="M7" s="28">
        <v>12</v>
      </c>
      <c r="N7" s="28">
        <v>16</v>
      </c>
      <c r="O7" s="28">
        <v>16</v>
      </c>
      <c r="P7" s="7">
        <f t="shared" si="1"/>
        <v>109</v>
      </c>
      <c r="Q7" s="29" t="s">
        <v>19</v>
      </c>
    </row>
    <row r="8" spans="2:17" s="2" customFormat="1" ht="27" customHeight="1" x14ac:dyDescent="0.25">
      <c r="B8" s="3">
        <v>11</v>
      </c>
      <c r="C8" s="4">
        <f t="shared" ref="C8" si="5">C7</f>
        <v>45</v>
      </c>
      <c r="D8" s="4">
        <f t="shared" ref="D8" si="6">D7</f>
        <v>20</v>
      </c>
      <c r="E8" s="19">
        <f t="shared" si="0"/>
        <v>9900</v>
      </c>
      <c r="H8" s="26">
        <v>43922</v>
      </c>
      <c r="I8" s="28">
        <f t="shared" si="4"/>
        <v>7</v>
      </c>
      <c r="J8" s="28">
        <v>32</v>
      </c>
      <c r="K8" s="28">
        <v>20</v>
      </c>
      <c r="L8" s="28">
        <v>14</v>
      </c>
      <c r="M8" s="28">
        <v>15</v>
      </c>
      <c r="N8" s="28">
        <v>14</v>
      </c>
      <c r="O8" s="28">
        <v>14</v>
      </c>
      <c r="P8" s="7">
        <f t="shared" si="1"/>
        <v>109</v>
      </c>
      <c r="Q8" s="29" t="s">
        <v>19</v>
      </c>
    </row>
    <row r="9" spans="2:17" s="2" customFormat="1" ht="27" customHeight="1" x14ac:dyDescent="0.25">
      <c r="B9" s="3">
        <v>12</v>
      </c>
      <c r="C9" s="4">
        <v>45</v>
      </c>
      <c r="D9" s="4">
        <v>20</v>
      </c>
      <c r="E9" s="19">
        <f t="shared" si="0"/>
        <v>10800</v>
      </c>
      <c r="H9" s="26">
        <v>43928</v>
      </c>
      <c r="I9" s="28">
        <f t="shared" si="4"/>
        <v>6</v>
      </c>
      <c r="J9" s="28">
        <v>33</v>
      </c>
      <c r="K9" s="28">
        <v>21</v>
      </c>
      <c r="L9" s="28">
        <v>17</v>
      </c>
      <c r="M9" s="28">
        <v>12</v>
      </c>
      <c r="N9" s="28">
        <v>15</v>
      </c>
      <c r="O9" s="28">
        <v>14</v>
      </c>
      <c r="P9" s="7">
        <f t="shared" si="1"/>
        <v>112</v>
      </c>
      <c r="Q9" s="29" t="s">
        <v>19</v>
      </c>
    </row>
    <row r="10" spans="2:17" ht="22.5" customHeight="1" x14ac:dyDescent="0.25">
      <c r="B10" s="5" t="s">
        <v>0</v>
      </c>
      <c r="C10" s="6" t="s">
        <v>0</v>
      </c>
      <c r="D10" s="7" t="s">
        <v>1</v>
      </c>
      <c r="E10" s="8">
        <f>SUM(E4:E9)</f>
        <v>51300</v>
      </c>
      <c r="H10" s="26">
        <v>43931</v>
      </c>
      <c r="I10" s="28">
        <f t="shared" si="4"/>
        <v>3</v>
      </c>
      <c r="J10" s="28">
        <v>34</v>
      </c>
      <c r="K10" s="28">
        <v>25</v>
      </c>
      <c r="L10" s="28">
        <v>17</v>
      </c>
      <c r="M10" s="28">
        <v>16</v>
      </c>
      <c r="N10" s="28">
        <v>15</v>
      </c>
      <c r="O10" s="28">
        <v>15</v>
      </c>
      <c r="P10" s="7">
        <f t="shared" si="1"/>
        <v>122</v>
      </c>
      <c r="Q10" s="29" t="s">
        <v>67</v>
      </c>
    </row>
    <row r="11" spans="2:17" ht="30.75" customHeight="1" thickBot="1" x14ac:dyDescent="0.3">
      <c r="B11" s="9"/>
      <c r="C11" s="10"/>
      <c r="D11" s="11" t="s">
        <v>2</v>
      </c>
      <c r="E11" s="12">
        <f>E10/2000</f>
        <v>25.65</v>
      </c>
      <c r="H11" s="30">
        <v>43936</v>
      </c>
      <c r="I11" s="31">
        <f t="shared" si="4"/>
        <v>5</v>
      </c>
      <c r="J11" s="31">
        <v>32</v>
      </c>
      <c r="K11" s="31">
        <v>18</v>
      </c>
      <c r="L11" s="31">
        <v>14</v>
      </c>
      <c r="M11" s="31">
        <v>14</v>
      </c>
      <c r="N11" s="31">
        <v>14</v>
      </c>
      <c r="O11" s="31">
        <v>15</v>
      </c>
      <c r="P11" s="11">
        <f t="shared" si="1"/>
        <v>107</v>
      </c>
      <c r="Q11" s="32" t="s">
        <v>19</v>
      </c>
    </row>
    <row r="12" spans="2:17" x14ac:dyDescent="0.25">
      <c r="H12" s="20"/>
    </row>
    <row r="13" spans="2:17" x14ac:dyDescent="0.25">
      <c r="H13" s="20"/>
    </row>
    <row r="14" spans="2:17" x14ac:dyDescent="0.25">
      <c r="H14" s="20"/>
    </row>
    <row r="15" spans="2:17" x14ac:dyDescent="0.25">
      <c r="H15" s="20"/>
    </row>
    <row r="16" spans="2:17" x14ac:dyDescent="0.25">
      <c r="H16" s="20"/>
    </row>
    <row r="17" spans="8:8" x14ac:dyDescent="0.25">
      <c r="H17" s="20"/>
    </row>
  </sheetData>
  <phoneticPr fontId="5" type="noConversion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08A3B-3D74-4872-BAAB-A6C5373F8998}">
  <dimension ref="B2:Q38"/>
  <sheetViews>
    <sheetView tabSelected="1" zoomScale="90" zoomScaleNormal="90" workbookViewId="0"/>
  </sheetViews>
  <sheetFormatPr defaultRowHeight="15" x14ac:dyDescent="0.25"/>
  <cols>
    <col min="1" max="1" width="5.140625" style="21" customWidth="1"/>
    <col min="2" max="2" width="16.28515625" style="21" customWidth="1"/>
    <col min="3" max="3" width="24.140625" style="21" customWidth="1"/>
    <col min="4" max="4" width="36.140625" style="21" bestFit="1" customWidth="1"/>
    <col min="5" max="11" width="9.140625" style="21"/>
    <col min="12" max="12" width="2.7109375" style="21" customWidth="1"/>
    <col min="13" max="13" width="8.140625" style="21" customWidth="1"/>
    <col min="14" max="14" width="11" style="21" customWidth="1"/>
    <col min="15" max="15" width="21.85546875" style="22" customWidth="1"/>
    <col min="16" max="16384" width="9.140625" style="21"/>
  </cols>
  <sheetData>
    <row r="2" spans="2:17" ht="27.75" customHeight="1" thickBot="1" x14ac:dyDescent="0.3">
      <c r="B2" s="21" t="s">
        <v>54</v>
      </c>
    </row>
    <row r="3" spans="2:17" ht="30" x14ac:dyDescent="0.25">
      <c r="B3" s="41"/>
      <c r="C3" s="42" t="s">
        <v>21</v>
      </c>
      <c r="D3" s="42" t="s">
        <v>22</v>
      </c>
      <c r="E3" s="42" t="s">
        <v>24</v>
      </c>
      <c r="F3" s="42" t="s">
        <v>25</v>
      </c>
      <c r="G3" s="42" t="s">
        <v>26</v>
      </c>
      <c r="H3" s="42" t="s">
        <v>27</v>
      </c>
      <c r="I3" s="42" t="s">
        <v>28</v>
      </c>
      <c r="J3" s="42" t="s">
        <v>29</v>
      </c>
      <c r="K3" s="42" t="s">
        <v>34</v>
      </c>
      <c r="L3" s="42" t="s">
        <v>0</v>
      </c>
      <c r="M3" s="43" t="s">
        <v>30</v>
      </c>
      <c r="N3" s="43" t="s">
        <v>35</v>
      </c>
      <c r="O3" s="44" t="s">
        <v>47</v>
      </c>
    </row>
    <row r="4" spans="2:17" ht="18.75" x14ac:dyDescent="0.25">
      <c r="B4" s="45" t="s">
        <v>20</v>
      </c>
      <c r="C4" s="36" t="s">
        <v>37</v>
      </c>
      <c r="D4" s="37" t="s">
        <v>31</v>
      </c>
      <c r="E4" s="37">
        <v>160</v>
      </c>
      <c r="F4" s="37">
        <v>170</v>
      </c>
      <c r="G4" s="37">
        <v>180</v>
      </c>
      <c r="H4" s="37">
        <v>190</v>
      </c>
      <c r="I4" s="37">
        <v>200</v>
      </c>
      <c r="J4" s="37">
        <v>160</v>
      </c>
      <c r="K4" s="37">
        <v>110</v>
      </c>
      <c r="L4" s="37"/>
      <c r="M4" s="37">
        <v>200</v>
      </c>
      <c r="N4" s="38">
        <f>M4/O6</f>
        <v>1.408450704225352</v>
      </c>
      <c r="O4" s="46" t="s">
        <v>48</v>
      </c>
    </row>
    <row r="5" spans="2:17" x14ac:dyDescent="0.25">
      <c r="B5" s="47"/>
      <c r="C5" s="33" t="s">
        <v>32</v>
      </c>
      <c r="D5" s="34">
        <f>110/M4</f>
        <v>0.55000000000000004</v>
      </c>
      <c r="E5" s="34">
        <f>E4/$M$4</f>
        <v>0.8</v>
      </c>
      <c r="F5" s="34">
        <f t="shared" ref="F5:K5" si="0">F4/$M$4</f>
        <v>0.85</v>
      </c>
      <c r="G5" s="34">
        <f t="shared" si="0"/>
        <v>0.9</v>
      </c>
      <c r="H5" s="34">
        <f t="shared" si="0"/>
        <v>0.95</v>
      </c>
      <c r="I5" s="34">
        <f t="shared" si="0"/>
        <v>1</v>
      </c>
      <c r="J5" s="34">
        <f t="shared" si="0"/>
        <v>0.8</v>
      </c>
      <c r="K5" s="34">
        <f t="shared" si="0"/>
        <v>0.55000000000000004</v>
      </c>
      <c r="L5" s="28"/>
      <c r="M5" s="35" t="s">
        <v>0</v>
      </c>
      <c r="N5" s="28"/>
      <c r="O5" s="29" t="s">
        <v>57</v>
      </c>
      <c r="Q5" s="21">
        <v>8</v>
      </c>
    </row>
    <row r="6" spans="2:17" x14ac:dyDescent="0.25">
      <c r="B6" s="47"/>
      <c r="C6" s="33" t="s">
        <v>33</v>
      </c>
      <c r="D6" s="28" t="s">
        <v>23</v>
      </c>
      <c r="E6" s="28">
        <v>8</v>
      </c>
      <c r="F6" s="28">
        <v>6</v>
      </c>
      <c r="G6" s="28">
        <v>4</v>
      </c>
      <c r="H6" s="28">
        <v>3</v>
      </c>
      <c r="I6" s="28">
        <v>1</v>
      </c>
      <c r="J6" s="28">
        <v>6</v>
      </c>
      <c r="K6" s="28">
        <v>22</v>
      </c>
      <c r="L6" s="28"/>
      <c r="M6" s="28"/>
      <c r="N6" s="28"/>
      <c r="O6" s="29">
        <v>142</v>
      </c>
      <c r="Q6" s="21">
        <v>7</v>
      </c>
    </row>
    <row r="7" spans="2:17" x14ac:dyDescent="0.25">
      <c r="B7" s="48"/>
      <c r="C7" s="39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9"/>
      <c r="Q7" s="21">
        <v>5</v>
      </c>
    </row>
    <row r="8" spans="2:17" ht="18.75" x14ac:dyDescent="0.25">
      <c r="B8" s="45" t="s">
        <v>36</v>
      </c>
      <c r="C8" s="36" t="s">
        <v>37</v>
      </c>
      <c r="D8" s="37" t="s">
        <v>38</v>
      </c>
      <c r="E8" s="37">
        <v>70</v>
      </c>
      <c r="F8" s="37">
        <v>75</v>
      </c>
      <c r="G8" s="37">
        <v>80</v>
      </c>
      <c r="H8" s="37">
        <v>85</v>
      </c>
      <c r="I8" s="37">
        <v>90</v>
      </c>
      <c r="J8" s="37">
        <v>65</v>
      </c>
      <c r="K8" s="37" t="s">
        <v>39</v>
      </c>
      <c r="L8" s="37"/>
      <c r="M8" s="37">
        <v>90</v>
      </c>
      <c r="N8" s="38">
        <f>M8/O6</f>
        <v>0.63380281690140849</v>
      </c>
      <c r="O8" s="50"/>
      <c r="Q8" s="21">
        <v>5</v>
      </c>
    </row>
    <row r="9" spans="2:17" x14ac:dyDescent="0.25">
      <c r="B9" s="47"/>
      <c r="C9" s="33"/>
      <c r="D9" s="34">
        <f>60/M8</f>
        <v>0.66666666666666663</v>
      </c>
      <c r="E9" s="28">
        <v>6</v>
      </c>
      <c r="F9" s="28">
        <v>6</v>
      </c>
      <c r="G9" s="28">
        <v>6</v>
      </c>
      <c r="H9" s="28">
        <v>3</v>
      </c>
      <c r="I9" s="28">
        <v>2</v>
      </c>
      <c r="J9" s="28">
        <v>8</v>
      </c>
      <c r="K9" s="28"/>
      <c r="L9" s="28"/>
      <c r="M9" s="28"/>
      <c r="N9" s="28"/>
      <c r="O9" s="29"/>
      <c r="Q9" s="21">
        <v>5</v>
      </c>
    </row>
    <row r="10" spans="2:17" x14ac:dyDescent="0.25">
      <c r="B10" s="47"/>
      <c r="C10" s="33"/>
      <c r="D10" s="28"/>
      <c r="E10" s="34">
        <f>E8/$M$8</f>
        <v>0.77777777777777779</v>
      </c>
      <c r="F10" s="34">
        <f t="shared" ref="F10:K10" si="1">F8/$M$8</f>
        <v>0.83333333333333337</v>
      </c>
      <c r="G10" s="34">
        <f t="shared" si="1"/>
        <v>0.88888888888888884</v>
      </c>
      <c r="H10" s="34">
        <f t="shared" si="1"/>
        <v>0.94444444444444442</v>
      </c>
      <c r="I10" s="34">
        <f t="shared" si="1"/>
        <v>1</v>
      </c>
      <c r="J10" s="34">
        <f t="shared" si="1"/>
        <v>0.72222222222222221</v>
      </c>
      <c r="K10" s="34" t="s">
        <v>0</v>
      </c>
      <c r="L10" s="28"/>
      <c r="M10" s="28"/>
      <c r="N10" s="28"/>
      <c r="O10" s="29"/>
      <c r="Q10" s="21">
        <f>SUM(Q5:Q9)</f>
        <v>30</v>
      </c>
    </row>
    <row r="11" spans="2:17" x14ac:dyDescent="0.25">
      <c r="B11" s="48"/>
      <c r="C11" s="39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9"/>
      <c r="Q11" s="21">
        <f>Q10*0.5</f>
        <v>15</v>
      </c>
    </row>
    <row r="12" spans="2:17" ht="18.75" x14ac:dyDescent="0.25">
      <c r="B12" s="45" t="s">
        <v>40</v>
      </c>
      <c r="C12" s="36" t="s">
        <v>41</v>
      </c>
      <c r="D12" s="37" t="s">
        <v>42</v>
      </c>
      <c r="E12" s="37">
        <v>90</v>
      </c>
      <c r="F12" s="37">
        <v>90</v>
      </c>
      <c r="G12" s="37">
        <v>90</v>
      </c>
      <c r="H12" s="37">
        <v>90</v>
      </c>
      <c r="I12" s="37">
        <v>90</v>
      </c>
      <c r="J12" s="37"/>
      <c r="K12" s="37"/>
      <c r="L12" s="37"/>
      <c r="M12" s="37">
        <v>100</v>
      </c>
      <c r="N12" s="38">
        <f>M12/O6</f>
        <v>0.70422535211267601</v>
      </c>
      <c r="O12" s="50" t="s">
        <v>49</v>
      </c>
      <c r="Q12" s="21">
        <f>SUM(Q10:Q11)</f>
        <v>45</v>
      </c>
    </row>
    <row r="13" spans="2:17" x14ac:dyDescent="0.25">
      <c r="B13" s="47"/>
      <c r="C13" s="33" t="s">
        <v>66</v>
      </c>
      <c r="D13" s="28"/>
      <c r="E13" s="28" t="s">
        <v>43</v>
      </c>
      <c r="F13" s="28" t="s">
        <v>44</v>
      </c>
      <c r="G13" s="28" t="s">
        <v>45</v>
      </c>
      <c r="H13" s="28" t="s">
        <v>45</v>
      </c>
      <c r="I13" s="28" t="s">
        <v>46</v>
      </c>
      <c r="J13" s="28"/>
      <c r="K13" s="28"/>
      <c r="L13" s="28"/>
      <c r="M13" s="28"/>
      <c r="N13" s="28"/>
      <c r="O13" s="29"/>
      <c r="Q13" s="21" t="s">
        <v>71</v>
      </c>
    </row>
    <row r="14" spans="2:17" x14ac:dyDescent="0.25">
      <c r="B14" s="47"/>
      <c r="C14" s="33"/>
      <c r="D14" s="28"/>
      <c r="E14" s="34">
        <f>E12/$M$12</f>
        <v>0.9</v>
      </c>
      <c r="F14" s="34">
        <f t="shared" ref="F14:I14" si="2">F12/$M$12</f>
        <v>0.9</v>
      </c>
      <c r="G14" s="34">
        <f t="shared" si="2"/>
        <v>0.9</v>
      </c>
      <c r="H14" s="34">
        <f t="shared" si="2"/>
        <v>0.9</v>
      </c>
      <c r="I14" s="34">
        <f t="shared" si="2"/>
        <v>0.9</v>
      </c>
      <c r="J14" s="28"/>
      <c r="K14" s="28"/>
      <c r="L14" s="28"/>
      <c r="M14" s="28"/>
      <c r="N14" s="28"/>
      <c r="O14" s="29"/>
    </row>
    <row r="15" spans="2:17" x14ac:dyDescent="0.25">
      <c r="B15" s="48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9"/>
    </row>
    <row r="16" spans="2:17" ht="18.75" x14ac:dyDescent="0.25">
      <c r="B16" s="45" t="s">
        <v>50</v>
      </c>
      <c r="C16" s="36" t="s">
        <v>51</v>
      </c>
      <c r="D16" s="37" t="s">
        <v>42</v>
      </c>
      <c r="E16" s="37">
        <f>16+25*2</f>
        <v>66</v>
      </c>
      <c r="F16" s="37">
        <f>16+30*2</f>
        <v>76</v>
      </c>
      <c r="G16" s="37">
        <f t="shared" ref="G16:I16" si="3">16+30*2</f>
        <v>76</v>
      </c>
      <c r="H16" s="37">
        <f t="shared" si="3"/>
        <v>76</v>
      </c>
      <c r="I16" s="37">
        <f t="shared" si="3"/>
        <v>76</v>
      </c>
      <c r="J16" s="37"/>
      <c r="K16" s="37"/>
      <c r="L16" s="37"/>
      <c r="M16" s="37">
        <f>16+35*2</f>
        <v>86</v>
      </c>
      <c r="N16" s="38">
        <f>M16/O6</f>
        <v>0.60563380281690138</v>
      </c>
      <c r="O16" s="50" t="s">
        <v>49</v>
      </c>
    </row>
    <row r="17" spans="2:17" x14ac:dyDescent="0.25">
      <c r="B17" s="47"/>
      <c r="C17" s="33"/>
      <c r="D17" s="28"/>
      <c r="E17" s="34">
        <f>E16/$M$16</f>
        <v>0.76744186046511631</v>
      </c>
      <c r="F17" s="34">
        <f t="shared" ref="F17:I17" si="4">F16/$M$16</f>
        <v>0.88372093023255816</v>
      </c>
      <c r="G17" s="34">
        <f t="shared" si="4"/>
        <v>0.88372093023255816</v>
      </c>
      <c r="H17" s="34">
        <f t="shared" si="4"/>
        <v>0.88372093023255816</v>
      </c>
      <c r="I17" s="34">
        <f t="shared" si="4"/>
        <v>0.88372093023255816</v>
      </c>
      <c r="J17" s="28"/>
      <c r="K17" s="28"/>
      <c r="L17" s="28"/>
      <c r="M17" s="28"/>
      <c r="N17" s="28"/>
      <c r="O17" s="29"/>
    </row>
    <row r="18" spans="2:17" x14ac:dyDescent="0.25">
      <c r="B18" s="47"/>
      <c r="C18" s="33"/>
      <c r="D18" s="28"/>
      <c r="E18" s="28">
        <v>6</v>
      </c>
      <c r="F18" s="28">
        <v>6</v>
      </c>
      <c r="G18" s="28">
        <v>4</v>
      </c>
      <c r="H18" s="28">
        <v>4</v>
      </c>
      <c r="I18" s="28">
        <v>3</v>
      </c>
      <c r="J18" s="28"/>
      <c r="K18" s="28"/>
      <c r="L18" s="28"/>
      <c r="M18" s="28"/>
      <c r="N18" s="28"/>
      <c r="O18" s="29"/>
    </row>
    <row r="19" spans="2:17" x14ac:dyDescent="0.25">
      <c r="B19" s="4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9"/>
    </row>
    <row r="20" spans="2:17" ht="18.75" x14ac:dyDescent="0.25">
      <c r="B20" s="45" t="s">
        <v>52</v>
      </c>
      <c r="C20" s="36" t="s">
        <v>53</v>
      </c>
      <c r="D20" s="37" t="s">
        <v>42</v>
      </c>
      <c r="E20" s="37">
        <v>65</v>
      </c>
      <c r="F20" s="37">
        <v>67.5</v>
      </c>
      <c r="G20" s="37">
        <v>70</v>
      </c>
      <c r="H20" s="37">
        <v>72.5</v>
      </c>
      <c r="I20" s="37">
        <v>75</v>
      </c>
      <c r="J20" s="37"/>
      <c r="K20" s="37"/>
      <c r="L20" s="37"/>
      <c r="M20" s="37">
        <v>85</v>
      </c>
      <c r="N20" s="38">
        <f>M20/O6</f>
        <v>0.59859154929577463</v>
      </c>
      <c r="O20" s="50" t="s">
        <v>49</v>
      </c>
    </row>
    <row r="21" spans="2:17" x14ac:dyDescent="0.25">
      <c r="B21" s="47"/>
      <c r="C21" s="33"/>
      <c r="D21" s="28"/>
      <c r="E21" s="34">
        <f>E20/$M$20</f>
        <v>0.76470588235294112</v>
      </c>
      <c r="F21" s="34">
        <f t="shared" ref="F21:I21" si="5">F20/$M$20</f>
        <v>0.79411764705882348</v>
      </c>
      <c r="G21" s="34">
        <f t="shared" si="5"/>
        <v>0.82352941176470584</v>
      </c>
      <c r="H21" s="34">
        <f t="shared" si="5"/>
        <v>0.8529411764705882</v>
      </c>
      <c r="I21" s="34">
        <f t="shared" si="5"/>
        <v>0.88235294117647056</v>
      </c>
      <c r="J21" s="28"/>
      <c r="K21" s="28"/>
      <c r="L21" s="28"/>
      <c r="M21" s="28"/>
      <c r="N21" s="28"/>
      <c r="O21" s="29"/>
    </row>
    <row r="22" spans="2:17" x14ac:dyDescent="0.25">
      <c r="B22" s="47"/>
      <c r="C22" s="28"/>
      <c r="D22" s="28"/>
      <c r="E22" s="28">
        <v>8</v>
      </c>
      <c r="F22" s="28">
        <v>8</v>
      </c>
      <c r="G22" s="28">
        <v>8</v>
      </c>
      <c r="H22" s="28">
        <v>8</v>
      </c>
      <c r="I22" s="28">
        <v>8</v>
      </c>
      <c r="J22" s="28"/>
      <c r="K22" s="28"/>
      <c r="L22" s="28"/>
      <c r="M22" s="28"/>
      <c r="N22" s="28"/>
      <c r="O22" s="29"/>
    </row>
    <row r="23" spans="2:17" ht="15.75" thickBot="1" x14ac:dyDescent="0.3">
      <c r="B23" s="5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</row>
    <row r="25" spans="2:17" ht="15.75" thickBot="1" x14ac:dyDescent="0.3">
      <c r="B25" s="21" t="s">
        <v>65</v>
      </c>
    </row>
    <row r="26" spans="2:17" ht="30" x14ac:dyDescent="0.25">
      <c r="B26" s="41"/>
      <c r="C26" s="42" t="s">
        <v>21</v>
      </c>
      <c r="D26" s="42" t="s">
        <v>22</v>
      </c>
      <c r="E26" s="42" t="s">
        <v>24</v>
      </c>
      <c r="F26" s="42" t="s">
        <v>25</v>
      </c>
      <c r="G26" s="42" t="s">
        <v>26</v>
      </c>
      <c r="H26" s="42" t="s">
        <v>27</v>
      </c>
      <c r="I26" s="42" t="s">
        <v>28</v>
      </c>
      <c r="J26" s="42" t="s">
        <v>29</v>
      </c>
      <c r="K26" s="42" t="s">
        <v>69</v>
      </c>
      <c r="L26" s="42" t="s">
        <v>0</v>
      </c>
      <c r="M26" s="43" t="s">
        <v>30</v>
      </c>
      <c r="N26" s="43" t="s">
        <v>35</v>
      </c>
      <c r="O26" s="44" t="s">
        <v>47</v>
      </c>
    </row>
    <row r="27" spans="2:17" ht="18.75" x14ac:dyDescent="0.25">
      <c r="B27" s="45" t="s">
        <v>55</v>
      </c>
      <c r="C27" s="36" t="s">
        <v>56</v>
      </c>
      <c r="D27" s="37" t="s">
        <v>42</v>
      </c>
      <c r="E27" s="37">
        <f>80+6*45</f>
        <v>350</v>
      </c>
      <c r="F27" s="37">
        <f>80+7*45</f>
        <v>395</v>
      </c>
      <c r="G27" s="37">
        <f>80+8*45</f>
        <v>440</v>
      </c>
      <c r="H27" s="37">
        <f>80+9*45</f>
        <v>485</v>
      </c>
      <c r="I27" s="37">
        <f>80+10*45</f>
        <v>530</v>
      </c>
      <c r="J27" s="37">
        <f>80+11*45</f>
        <v>575</v>
      </c>
      <c r="K27" s="37">
        <f>80+12*45</f>
        <v>620</v>
      </c>
      <c r="L27" s="37"/>
      <c r="M27" s="37">
        <f>80+13*45</f>
        <v>665</v>
      </c>
      <c r="N27" s="38">
        <f>M27/O6</f>
        <v>4.683098591549296</v>
      </c>
      <c r="O27" s="46" t="s">
        <v>60</v>
      </c>
      <c r="Q27" s="21">
        <v>7</v>
      </c>
    </row>
    <row r="28" spans="2:17" x14ac:dyDescent="0.25">
      <c r="B28" s="47"/>
      <c r="C28" s="33" t="s">
        <v>32</v>
      </c>
      <c r="D28" s="34" t="s">
        <v>0</v>
      </c>
      <c r="E28" s="34">
        <f>E27/$M$27</f>
        <v>0.52631578947368418</v>
      </c>
      <c r="F28" s="34">
        <f t="shared" ref="F28:K28" si="6">F27/$M$27</f>
        <v>0.59398496240601506</v>
      </c>
      <c r="G28" s="34">
        <f t="shared" si="6"/>
        <v>0.66165413533834583</v>
      </c>
      <c r="H28" s="34">
        <f t="shared" si="6"/>
        <v>0.72932330827067671</v>
      </c>
      <c r="I28" s="34">
        <f t="shared" si="6"/>
        <v>0.79699248120300747</v>
      </c>
      <c r="J28" s="34">
        <f t="shared" si="6"/>
        <v>0.86466165413533835</v>
      </c>
      <c r="K28" s="34">
        <f t="shared" si="6"/>
        <v>0.93233082706766912</v>
      </c>
      <c r="L28" s="28"/>
      <c r="M28" s="35" t="s">
        <v>0</v>
      </c>
      <c r="N28" s="28"/>
      <c r="O28" s="29" t="s">
        <v>61</v>
      </c>
      <c r="Q28" s="21">
        <v>7</v>
      </c>
    </row>
    <row r="29" spans="2:17" x14ac:dyDescent="0.25">
      <c r="B29" s="47"/>
      <c r="C29" s="33" t="s">
        <v>33</v>
      </c>
      <c r="D29" s="28" t="s">
        <v>0</v>
      </c>
      <c r="E29" s="28">
        <v>20</v>
      </c>
      <c r="F29" s="28">
        <v>20</v>
      </c>
      <c r="G29" s="28">
        <v>20</v>
      </c>
      <c r="H29" s="28">
        <v>20</v>
      </c>
      <c r="I29" s="28">
        <v>20</v>
      </c>
      <c r="J29" s="28">
        <v>20</v>
      </c>
      <c r="K29" s="28">
        <v>20</v>
      </c>
      <c r="L29" s="28"/>
      <c r="M29" s="28"/>
      <c r="N29" s="28"/>
      <c r="O29" s="29" t="s">
        <v>59</v>
      </c>
      <c r="Q29" s="21">
        <v>6</v>
      </c>
    </row>
    <row r="30" spans="2:17" x14ac:dyDescent="0.25">
      <c r="B30" s="48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9"/>
      <c r="Q30" s="21">
        <f>SUM(Q27:Q29)</f>
        <v>20</v>
      </c>
    </row>
    <row r="31" spans="2:17" ht="18.75" x14ac:dyDescent="0.25">
      <c r="B31" s="45" t="s">
        <v>63</v>
      </c>
      <c r="C31" s="36" t="s">
        <v>58</v>
      </c>
      <c r="D31" s="37" t="s">
        <v>42</v>
      </c>
      <c r="E31" s="37">
        <v>140</v>
      </c>
      <c r="F31" s="37">
        <v>145</v>
      </c>
      <c r="G31" s="37">
        <v>150</v>
      </c>
      <c r="H31" s="37">
        <v>155</v>
      </c>
      <c r="I31" s="37">
        <v>160</v>
      </c>
      <c r="J31" s="37">
        <v>165</v>
      </c>
      <c r="K31" s="37">
        <v>170</v>
      </c>
      <c r="L31" s="37"/>
      <c r="M31" s="37">
        <v>175</v>
      </c>
      <c r="N31" s="38">
        <f>M31/142</f>
        <v>1.232394366197183</v>
      </c>
      <c r="O31" s="50" t="s">
        <v>49</v>
      </c>
      <c r="Q31" s="21">
        <f>Q30*0.5</f>
        <v>10</v>
      </c>
    </row>
    <row r="32" spans="2:17" x14ac:dyDescent="0.25">
      <c r="B32" s="47" t="s">
        <v>0</v>
      </c>
      <c r="C32" s="33"/>
      <c r="D32" s="34" t="s">
        <v>0</v>
      </c>
      <c r="E32" s="28">
        <v>8</v>
      </c>
      <c r="F32" s="28">
        <v>8</v>
      </c>
      <c r="G32" s="28">
        <v>8</v>
      </c>
      <c r="H32" s="28">
        <v>8</v>
      </c>
      <c r="I32" s="28">
        <v>8</v>
      </c>
      <c r="J32" s="28">
        <v>8</v>
      </c>
      <c r="K32" s="28">
        <v>5</v>
      </c>
      <c r="L32" s="28"/>
      <c r="M32" s="28"/>
      <c r="N32" s="28"/>
      <c r="O32" s="29" t="s">
        <v>62</v>
      </c>
      <c r="Q32" s="21">
        <f>SUM(Q30:Q31)</f>
        <v>30</v>
      </c>
    </row>
    <row r="33" spans="2:17" x14ac:dyDescent="0.25">
      <c r="B33" s="47"/>
      <c r="C33" s="33"/>
      <c r="D33" s="28"/>
      <c r="E33" s="34">
        <f>E31/$M$31</f>
        <v>0.8</v>
      </c>
      <c r="F33" s="34">
        <f t="shared" ref="F33:J33" si="7">F31/$M$31</f>
        <v>0.82857142857142863</v>
      </c>
      <c r="G33" s="34">
        <f t="shared" si="7"/>
        <v>0.8571428571428571</v>
      </c>
      <c r="H33" s="34">
        <f t="shared" si="7"/>
        <v>0.88571428571428568</v>
      </c>
      <c r="I33" s="34">
        <f t="shared" si="7"/>
        <v>0.91428571428571426</v>
      </c>
      <c r="J33" s="34">
        <f t="shared" si="7"/>
        <v>0.94285714285714284</v>
      </c>
      <c r="K33" s="34">
        <f>K31/$M$31</f>
        <v>0.97142857142857142</v>
      </c>
      <c r="L33" s="28"/>
      <c r="M33" s="28"/>
      <c r="N33" s="28"/>
      <c r="O33" s="29"/>
      <c r="Q33" s="21" t="s">
        <v>70</v>
      </c>
    </row>
    <row r="34" spans="2:17" x14ac:dyDescent="0.25">
      <c r="B34" s="48"/>
      <c r="C34" s="39"/>
      <c r="D34" s="40"/>
      <c r="E34" s="40"/>
      <c r="F34" s="40"/>
      <c r="G34" s="40"/>
      <c r="H34" s="40"/>
      <c r="I34" s="40"/>
      <c r="J34" s="40"/>
      <c r="K34" s="40" t="s">
        <v>0</v>
      </c>
      <c r="L34" s="40"/>
      <c r="M34" s="40"/>
      <c r="N34" s="40"/>
      <c r="O34" s="49"/>
    </row>
    <row r="35" spans="2:17" ht="18.75" x14ac:dyDescent="0.25">
      <c r="B35" s="45" t="s">
        <v>64</v>
      </c>
      <c r="C35" s="36" t="s">
        <v>41</v>
      </c>
      <c r="D35" s="37" t="s">
        <v>42</v>
      </c>
      <c r="E35" s="37">
        <v>110</v>
      </c>
      <c r="F35" s="37">
        <v>115</v>
      </c>
      <c r="G35" s="37">
        <v>120</v>
      </c>
      <c r="H35" s="37">
        <v>125</v>
      </c>
      <c r="I35" s="37">
        <v>130</v>
      </c>
      <c r="J35" s="37">
        <v>135</v>
      </c>
      <c r="K35" s="37"/>
      <c r="L35" s="37"/>
      <c r="M35" s="37">
        <v>145</v>
      </c>
      <c r="N35" s="38">
        <f>M35/142</f>
        <v>1.0211267605633803</v>
      </c>
      <c r="O35" s="50" t="s">
        <v>49</v>
      </c>
    </row>
    <row r="36" spans="2:17" x14ac:dyDescent="0.25">
      <c r="B36" s="47"/>
      <c r="C36" s="33"/>
      <c r="D36" s="28"/>
      <c r="E36" s="28">
        <v>8</v>
      </c>
      <c r="F36" s="28">
        <v>8</v>
      </c>
      <c r="G36" s="28">
        <v>8</v>
      </c>
      <c r="H36" s="28">
        <v>8</v>
      </c>
      <c r="I36" s="28">
        <v>8</v>
      </c>
      <c r="J36" s="28">
        <v>8</v>
      </c>
      <c r="K36" s="28"/>
      <c r="L36" s="28"/>
      <c r="M36" s="28"/>
      <c r="N36" s="28"/>
      <c r="O36" s="29" t="s">
        <v>62</v>
      </c>
    </row>
    <row r="37" spans="2:17" x14ac:dyDescent="0.25">
      <c r="B37" s="47"/>
      <c r="C37" s="33"/>
      <c r="D37" s="28"/>
      <c r="E37" s="34">
        <f>E35/$M$35</f>
        <v>0.75862068965517238</v>
      </c>
      <c r="F37" s="34">
        <f t="shared" ref="F37:J37" si="8">F35/$M$35</f>
        <v>0.7931034482758621</v>
      </c>
      <c r="G37" s="34">
        <f t="shared" si="8"/>
        <v>0.82758620689655171</v>
      </c>
      <c r="H37" s="34">
        <f t="shared" si="8"/>
        <v>0.86206896551724133</v>
      </c>
      <c r="I37" s="34">
        <f t="shared" si="8"/>
        <v>0.89655172413793105</v>
      </c>
      <c r="J37" s="34">
        <f t="shared" si="8"/>
        <v>0.93103448275862066</v>
      </c>
      <c r="K37" s="28"/>
      <c r="L37" s="28"/>
      <c r="M37" s="28"/>
      <c r="N37" s="28"/>
      <c r="O37" s="29"/>
    </row>
    <row r="38" spans="2:17" ht="15.75" thickBot="1" x14ac:dyDescent="0.3">
      <c r="B38" s="51"/>
      <c r="C38" s="52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2"/>
    </row>
  </sheetData>
  <phoneticPr fontId="5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Weight &amp; Progression</vt:lpstr>
      <vt:lpstr>Actual weight routine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2020-07-02T15:08:46Z</dcterms:created>
  <dcterms:modified xsi:type="dcterms:W3CDTF">2020-07-03T17:54:21Z</dcterms:modified>
</cp:coreProperties>
</file>