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\Documents\WEBSITE\DB21_Endurance_Athlete_Snack_51420\"/>
    </mc:Choice>
  </mc:AlternateContent>
  <xr:revisionPtr revIDLastSave="0" documentId="13_ncr:1_{1F6455EE-47BF-4694-A05E-25984C6862C9}" xr6:coauthVersionLast="45" xr6:coauthVersionMax="45" xr10:uidLastSave="{00000000-0000-0000-0000-000000000000}"/>
  <bookViews>
    <workbookView xWindow="-120" yWindow="-120" windowWidth="20730" windowHeight="11160" activeTab="2" xr2:uid="{CB50B8EA-9E13-49C9-9237-D9A8123EFFA8}"/>
  </bookViews>
  <sheets>
    <sheet name="Electrolytes" sheetId="1" r:id="rId1"/>
    <sheet name="Recovery Drinks" sheetId="2" r:id="rId2"/>
    <sheet name="SNACK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2" i="3" l="1"/>
  <c r="F12" i="3"/>
  <c r="F13" i="3" s="1"/>
  <c r="E12" i="3"/>
  <c r="E13" i="3" s="1"/>
  <c r="G12" i="3"/>
  <c r="G13" i="3" s="1"/>
  <c r="H13" i="3"/>
  <c r="I13" i="3"/>
  <c r="I12" i="3"/>
  <c r="I9" i="3"/>
  <c r="I19" i="3"/>
  <c r="I18" i="3"/>
  <c r="I11" i="3"/>
  <c r="H9" i="3"/>
  <c r="I8" i="3"/>
  <c r="E8" i="3"/>
  <c r="G8" i="3"/>
  <c r="F8" i="3"/>
  <c r="H8" i="3"/>
  <c r="I7" i="3"/>
  <c r="I10" i="3"/>
  <c r="I6" i="3"/>
  <c r="F16" i="3"/>
  <c r="G16" i="3"/>
  <c r="H16" i="3"/>
  <c r="E16" i="3"/>
  <c r="H6" i="3"/>
  <c r="F11" i="3"/>
  <c r="H11" i="3"/>
  <c r="E11" i="3"/>
  <c r="H10" i="3"/>
  <c r="F9" i="3"/>
  <c r="F14" i="3" l="1"/>
  <c r="F15" i="3" s="1"/>
  <c r="E14" i="3"/>
  <c r="E15" i="3" s="1"/>
  <c r="G14" i="3"/>
  <c r="G15" i="3" s="1"/>
  <c r="I14" i="3"/>
  <c r="I15" i="3" s="1"/>
  <c r="H14" i="3"/>
  <c r="H15" i="3" s="1"/>
  <c r="O44" i="2" l="1"/>
  <c r="N44" i="2"/>
  <c r="L46" i="2"/>
  <c r="C42" i="2" l="1"/>
  <c r="D42" i="2"/>
  <c r="E42" i="2"/>
  <c r="F42" i="2"/>
  <c r="G42" i="2"/>
  <c r="B42" i="2"/>
  <c r="C45" i="2"/>
  <c r="D45" i="2"/>
  <c r="E45" i="2"/>
  <c r="F45" i="2"/>
  <c r="G45" i="2"/>
  <c r="C43" i="2"/>
  <c r="D43" i="2"/>
  <c r="E43" i="2"/>
  <c r="F43" i="2"/>
  <c r="G43" i="2"/>
  <c r="B45" i="2"/>
  <c r="B43" i="2"/>
  <c r="D39" i="2"/>
  <c r="G39" i="2"/>
  <c r="L1" i="2" l="1"/>
  <c r="N1" i="2" s="1"/>
  <c r="F39" i="2"/>
  <c r="P1" i="2" l="1"/>
  <c r="E39" i="2"/>
  <c r="C39" i="2"/>
  <c r="B39" i="2"/>
  <c r="C13" i="1"/>
  <c r="C12" i="1"/>
  <c r="C9" i="1"/>
  <c r="D13" i="1"/>
  <c r="D9" i="1"/>
  <c r="B13" i="1"/>
  <c r="B9" i="1"/>
</calcChain>
</file>

<file path=xl/sharedStrings.xml><?xml version="1.0" encoding="utf-8"?>
<sst xmlns="http://schemas.openxmlformats.org/spreadsheetml/2006/main" count="178" uniqueCount="133">
  <si>
    <t>Calories</t>
  </si>
  <si>
    <t>Carbohydrates</t>
  </si>
  <si>
    <t>Sugars</t>
  </si>
  <si>
    <t>g</t>
  </si>
  <si>
    <t>Vit C</t>
  </si>
  <si>
    <t>mg</t>
  </si>
  <si>
    <t>Vit C (as ascorbic acid)</t>
  </si>
  <si>
    <t>Sodium</t>
  </si>
  <si>
    <t>Sodium (sodium bicarbonate, sodium carbonate)</t>
  </si>
  <si>
    <t>Potassium (potassium bicarbonate)</t>
  </si>
  <si>
    <t>Potassium / Sodium ratio</t>
  </si>
  <si>
    <t>Cost</t>
  </si>
  <si>
    <t>Cost/serving</t>
  </si>
  <si>
    <t>$</t>
  </si>
  <si>
    <t>Other stuff</t>
  </si>
  <si>
    <t>Magnesium</t>
  </si>
  <si>
    <t>Chloride</t>
  </si>
  <si>
    <t>Sulfate</t>
  </si>
  <si>
    <t>Serving (tablet, tsp, tsp)</t>
  </si>
  <si>
    <t>1/2</t>
  </si>
  <si>
    <t># of servings/container</t>
  </si>
  <si>
    <t>Zinc</t>
  </si>
  <si>
    <r>
      <rPr>
        <b/>
        <sz val="8"/>
        <color theme="1"/>
        <rFont val="Calibri"/>
        <family val="2"/>
        <scheme val="minor"/>
      </rPr>
      <t xml:space="preserve">Nuun </t>
    </r>
    <r>
      <rPr>
        <sz val="8"/>
        <color theme="1"/>
        <rFont val="Calibri"/>
        <family val="2"/>
        <scheme val="minor"/>
      </rPr>
      <t>Hydration: Electrolyte Drink Tablets</t>
    </r>
  </si>
  <si>
    <r>
      <rPr>
        <b/>
        <sz val="8"/>
        <color theme="1"/>
        <rFont val="Calibri"/>
        <family val="2"/>
        <scheme val="minor"/>
      </rPr>
      <t>LyteShow</t>
    </r>
    <r>
      <rPr>
        <sz val="8"/>
        <color theme="1"/>
        <rFont val="Calibri"/>
        <family val="2"/>
        <scheme val="minor"/>
      </rPr>
      <t xml:space="preserve"> (3 Bottles) - Electrolyte Concentrate for Rapid Rehydration - NO Sugars, NO Additives</t>
    </r>
  </si>
  <si>
    <r>
      <rPr>
        <b/>
        <sz val="8"/>
        <color theme="1"/>
        <rFont val="Calibri"/>
        <family val="2"/>
        <scheme val="minor"/>
      </rPr>
      <t>Trace Minerals Research</t>
    </r>
    <r>
      <rPr>
        <sz val="8"/>
        <color theme="1"/>
        <rFont val="Calibri"/>
        <family val="2"/>
        <scheme val="minor"/>
      </rPr>
      <t xml:space="preserve"> , Endure, Performance Electrolyte, 4-Ounce Bottle</t>
    </r>
  </si>
  <si>
    <t>NOW Sports Pea Protein Powder,2-Pound</t>
  </si>
  <si>
    <t>OK</t>
  </si>
  <si>
    <t>Total Fat</t>
  </si>
  <si>
    <t>Cholesterol</t>
  </si>
  <si>
    <t>Total carb</t>
  </si>
  <si>
    <t>Protein</t>
  </si>
  <si>
    <t>Calcium</t>
  </si>
  <si>
    <t>Iron</t>
  </si>
  <si>
    <t>L-Isoleucine</t>
  </si>
  <si>
    <t>L-Leucine</t>
  </si>
  <si>
    <t>L-Lysine</t>
  </si>
  <si>
    <t>L-Methionine</t>
  </si>
  <si>
    <t>L-Phenylanine</t>
  </si>
  <si>
    <t>L-Threonne</t>
  </si>
  <si>
    <t>L-Typtophan</t>
  </si>
  <si>
    <t>L-Valine</t>
  </si>
  <si>
    <t>BCAA - EAA</t>
  </si>
  <si>
    <t>BCAA - non EAA</t>
  </si>
  <si>
    <t>L-Alanine</t>
  </si>
  <si>
    <t>L-Arginine</t>
  </si>
  <si>
    <t>L-Aspartic Acid</t>
  </si>
  <si>
    <t>L-Cysteine</t>
  </si>
  <si>
    <t>L-Glutamic Acid</t>
  </si>
  <si>
    <t>Glycine</t>
  </si>
  <si>
    <t>L-Proline</t>
  </si>
  <si>
    <t>L-Serine</t>
  </si>
  <si>
    <t>L-Tyrosine</t>
  </si>
  <si>
    <t>Trader Joes Organic Pea Protein</t>
  </si>
  <si>
    <t>Serving Size - scoop</t>
  </si>
  <si>
    <t xml:space="preserve">Serving Size  </t>
  </si>
  <si>
    <t>GREAT</t>
  </si>
  <si>
    <t>Servings per container</t>
  </si>
  <si>
    <t xml:space="preserve"> </t>
  </si>
  <si>
    <t>units</t>
  </si>
  <si>
    <t>GOOD</t>
  </si>
  <si>
    <t>OK, twice as much</t>
  </si>
  <si>
    <t>YES, best deal</t>
  </si>
  <si>
    <t>NO, not enough stuff</t>
  </si>
  <si>
    <t>BodyTech BCAA Glutamine Supports Muscle Endurance, Growth Recovery with Essential Amino Acids</t>
  </si>
  <si>
    <t>$/serv</t>
  </si>
  <si>
    <t>YES, use</t>
  </si>
  <si>
    <t>Only for Flavor, not enough stuff &amp; expensive</t>
  </si>
  <si>
    <t>YES, but just BCAA, no protein</t>
  </si>
  <si>
    <t>min g protein</t>
  </si>
  <si>
    <t>max g protein</t>
  </si>
  <si>
    <t>Mixes - how well?</t>
  </si>
  <si>
    <r>
      <t>OK, Protein,</t>
    </r>
    <r>
      <rPr>
        <b/>
        <sz val="8"/>
        <color theme="1"/>
        <rFont val="Calibri"/>
        <family val="2"/>
        <scheme val="minor"/>
      </rPr>
      <t xml:space="preserve"> NO BCAA</t>
    </r>
  </si>
  <si>
    <t xml:space="preserve">VEGA Organic Protein &amp; Greens    </t>
  </si>
  <si>
    <t>Summary</t>
  </si>
  <si>
    <t>How well mix?</t>
  </si>
  <si>
    <t>Composition</t>
  </si>
  <si>
    <t>Cost - Dollars/Serving</t>
  </si>
  <si>
    <t>Protein + BCAA</t>
  </si>
  <si>
    <t>Opinion</t>
  </si>
  <si>
    <t>Best deal</t>
  </si>
  <si>
    <t>Good deal</t>
  </si>
  <si>
    <t>Expensive</t>
  </si>
  <si>
    <t>BCAA only</t>
  </si>
  <si>
    <t>Supplement</t>
  </si>
  <si>
    <r>
      <t xml:space="preserve">OK, Protein + Vitamins, </t>
    </r>
    <r>
      <rPr>
        <b/>
        <sz val="8"/>
        <color theme="1"/>
        <rFont val="Calibri"/>
        <family val="2"/>
        <scheme val="minor"/>
      </rPr>
      <t>NO BCAA</t>
    </r>
  </si>
  <si>
    <t>wt. lb.</t>
  </si>
  <si>
    <t>wt. kg</t>
  </si>
  <si>
    <t>Potassium</t>
  </si>
  <si>
    <t>L-Histidine</t>
  </si>
  <si>
    <t>Protein + Vitamins, NO BCAA</t>
  </si>
  <si>
    <t>Protein only</t>
  </si>
  <si>
    <t>Arbonne Vanilla Protein Shake Mix (Powder) #2070</t>
  </si>
  <si>
    <t>The Myers Way Paleo Protein</t>
  </si>
  <si>
    <t>All pricing from Amazon except Trader Joes &amp; Arbonne, timing ~ 5/2020</t>
  </si>
  <si>
    <t>Notes:</t>
  </si>
  <si>
    <t>per week</t>
  </si>
  <si>
    <t>7 beats =</t>
  </si>
  <si>
    <t>weeks</t>
  </si>
  <si>
    <t>cost saving</t>
  </si>
  <si>
    <t>Fat</t>
  </si>
  <si>
    <t>Carbohydrate</t>
  </si>
  <si>
    <t>Pea Protein Powder</t>
  </si>
  <si>
    <t>Vanilla Extract</t>
  </si>
  <si>
    <t>Eggs</t>
  </si>
  <si>
    <t>Number</t>
  </si>
  <si>
    <t>Units</t>
  </si>
  <si>
    <t>tsp</t>
  </si>
  <si>
    <t>Coconut Milk</t>
  </si>
  <si>
    <t>cup</t>
  </si>
  <si>
    <t>Brown sugar</t>
  </si>
  <si>
    <t>scoop (33 g)</t>
  </si>
  <si>
    <t>(grams)</t>
  </si>
  <si>
    <t xml:space="preserve">Total for two 6 X 9  </t>
  </si>
  <si>
    <t>Glutenous Rice Flour</t>
  </si>
  <si>
    <t>50 g/large</t>
  </si>
  <si>
    <t>Per square (16 squares total)</t>
  </si>
  <si>
    <t xml:space="preserve"> eating two squares per sitting</t>
  </si>
  <si>
    <t>cost</t>
  </si>
  <si>
    <t>AMZN $2/fluid oz</t>
  </si>
  <si>
    <t>AMZN $35.88/12 pack 32 oz each</t>
  </si>
  <si>
    <t>AMZN $5.35/16 oz</t>
  </si>
  <si>
    <t>AMZN $29.20 / 12 pack</t>
  </si>
  <si>
    <t>Cliffbar (2.4 oz per bar)</t>
  </si>
  <si>
    <t>AMZN $24.52 / 12 pack</t>
  </si>
  <si>
    <t>AMZN $18.37</t>
  </si>
  <si>
    <t>AMZN $9.46 for two 16 oz</t>
  </si>
  <si>
    <t>RXBAR (1.8 oz per bar)</t>
  </si>
  <si>
    <t>Chocolate Chips</t>
  </si>
  <si>
    <t>AMZN $5.29/</t>
  </si>
  <si>
    <t>Taste</t>
  </si>
  <si>
    <t>Good</t>
  </si>
  <si>
    <t>OK, very hard</t>
  </si>
  <si>
    <t>Aldi's $0.39/dozen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</si>
</sst>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FF6E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164" fontId="4" fillId="0" borderId="1" xfId="1" applyNumberFormat="1" applyFont="1" applyBorder="1" applyAlignment="1">
      <alignment vertical="center"/>
    </xf>
    <xf numFmtId="164" fontId="0" fillId="0" borderId="1" xfId="0" applyNumberFormat="1" applyBorder="1" applyAlignment="1">
      <alignment vertical="center"/>
    </xf>
    <xf numFmtId="16" fontId="0" fillId="0" borderId="1" xfId="0" quotePrefix="1" applyNumberFormat="1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0" fillId="0" borderId="11" xfId="0" applyBorder="1" applyAlignment="1">
      <alignment horizontal="right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5" fillId="0" borderId="14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vertical="center"/>
    </xf>
    <xf numFmtId="0" fontId="6" fillId="0" borderId="0" xfId="0" applyFont="1" applyAlignment="1">
      <alignment vertical="center"/>
    </xf>
    <xf numFmtId="164" fontId="7" fillId="0" borderId="12" xfId="0" applyNumberFormat="1" applyFont="1" applyBorder="1" applyAlignment="1">
      <alignment vertical="center"/>
    </xf>
    <xf numFmtId="1" fontId="0" fillId="0" borderId="0" xfId="0" applyNumberFormat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0" fontId="8" fillId="0" borderId="10" xfId="0" applyFont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0" fillId="8" borderId="18" xfId="0" applyFill="1" applyBorder="1" applyAlignment="1">
      <alignment horizontal="center" vertical="center" wrapText="1"/>
    </xf>
    <xf numFmtId="0" fontId="8" fillId="8" borderId="18" xfId="0" applyFont="1" applyFill="1" applyBorder="1" applyAlignment="1">
      <alignment horizontal="center" vertical="center" wrapText="1"/>
    </xf>
    <xf numFmtId="0" fontId="0" fillId="8" borderId="19" xfId="0" applyFill="1" applyBorder="1" applyAlignment="1">
      <alignment horizontal="center" vertical="center" wrapText="1"/>
    </xf>
    <xf numFmtId="0" fontId="0" fillId="8" borderId="20" xfId="0" applyFill="1" applyBorder="1" applyAlignment="1">
      <alignment horizontal="center" vertical="center"/>
    </xf>
    <xf numFmtId="0" fontId="0" fillId="8" borderId="16" xfId="0" applyFill="1" applyBorder="1" applyAlignment="1">
      <alignment horizontal="center" vertical="center"/>
    </xf>
    <xf numFmtId="0" fontId="0" fillId="8" borderId="21" xfId="0" applyFill="1" applyBorder="1" applyAlignment="1">
      <alignment horizontal="center" vertical="center"/>
    </xf>
    <xf numFmtId="0" fontId="0" fillId="8" borderId="16" xfId="0" applyFill="1" applyBorder="1" applyAlignment="1">
      <alignment horizontal="center" vertical="center" wrapText="1"/>
    </xf>
    <xf numFmtId="164" fontId="7" fillId="8" borderId="16" xfId="0" applyNumberFormat="1" applyFont="1" applyFill="1" applyBorder="1" applyAlignment="1">
      <alignment horizontal="center" vertical="center"/>
    </xf>
    <xf numFmtId="164" fontId="7" fillId="8" borderId="21" xfId="0" applyNumberFormat="1" applyFont="1" applyFill="1" applyBorder="1" applyAlignment="1">
      <alignment horizontal="center" vertical="center"/>
    </xf>
    <xf numFmtId="0" fontId="0" fillId="8" borderId="22" xfId="0" applyFill="1" applyBorder="1" applyAlignment="1">
      <alignment horizontal="center" vertical="center"/>
    </xf>
    <xf numFmtId="0" fontId="0" fillId="8" borderId="23" xfId="0" applyFill="1" applyBorder="1" applyAlignment="1">
      <alignment horizontal="center" vertical="center"/>
    </xf>
    <xf numFmtId="0" fontId="0" fillId="8" borderId="24" xfId="0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9" borderId="17" xfId="0" applyFill="1" applyBorder="1" applyAlignment="1">
      <alignment horizontal="center" vertical="center"/>
    </xf>
    <xf numFmtId="0" fontId="0" fillId="8" borderId="0" xfId="0" applyFill="1" applyAlignment="1">
      <alignment vertical="center"/>
    </xf>
    <xf numFmtId="0" fontId="10" fillId="8" borderId="0" xfId="0" applyFont="1" applyFill="1" applyAlignment="1">
      <alignment vertical="center"/>
    </xf>
    <xf numFmtId="0" fontId="8" fillId="8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5" fillId="8" borderId="26" xfId="0" applyFont="1" applyFill="1" applyBorder="1" applyAlignment="1">
      <alignment vertical="center"/>
    </xf>
    <xf numFmtId="0" fontId="5" fillId="8" borderId="27" xfId="0" applyFont="1" applyFill="1" applyBorder="1" applyAlignment="1">
      <alignment horizontal="center" vertical="center"/>
    </xf>
    <xf numFmtId="1" fontId="5" fillId="8" borderId="27" xfId="0" applyNumberFormat="1" applyFont="1" applyFill="1" applyBorder="1" applyAlignment="1">
      <alignment horizontal="center" vertical="center"/>
    </xf>
    <xf numFmtId="1" fontId="5" fillId="8" borderId="28" xfId="0" applyNumberFormat="1" applyFont="1" applyFill="1" applyBorder="1" applyAlignment="1">
      <alignment horizontal="center" vertical="center"/>
    </xf>
    <xf numFmtId="1" fontId="5" fillId="8" borderId="25" xfId="0" applyNumberFormat="1" applyFont="1" applyFill="1" applyBorder="1" applyAlignment="1">
      <alignment horizontal="center" vertical="center"/>
    </xf>
    <xf numFmtId="2" fontId="5" fillId="8" borderId="25" xfId="0" applyNumberFormat="1" applyFont="1" applyFill="1" applyBorder="1" applyAlignment="1">
      <alignment horizontal="center" vertical="center"/>
    </xf>
    <xf numFmtId="0" fontId="0" fillId="8" borderId="29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8" fillId="8" borderId="0" xfId="0" applyFont="1" applyFill="1" applyBorder="1" applyAlignment="1">
      <alignment horizontal="center" vertical="center"/>
    </xf>
    <xf numFmtId="0" fontId="8" fillId="8" borderId="6" xfId="0" applyFont="1" applyFill="1" applyBorder="1" applyAlignment="1">
      <alignment vertical="center"/>
    </xf>
    <xf numFmtId="0" fontId="0" fillId="8" borderId="14" xfId="0" applyFill="1" applyBorder="1" applyAlignment="1">
      <alignment vertical="center"/>
    </xf>
    <xf numFmtId="0" fontId="0" fillId="8" borderId="0" xfId="0" applyFill="1" applyBorder="1" applyAlignment="1">
      <alignment horizontal="center" vertical="center"/>
    </xf>
    <xf numFmtId="0" fontId="0" fillId="8" borderId="6" xfId="0" applyFill="1" applyBorder="1" applyAlignment="1">
      <alignment vertical="center"/>
    </xf>
    <xf numFmtId="164" fontId="0" fillId="8" borderId="0" xfId="0" applyNumberFormat="1" applyFill="1" applyBorder="1" applyAlignment="1">
      <alignment horizontal="center" vertical="center"/>
    </xf>
    <xf numFmtId="2" fontId="0" fillId="8" borderId="0" xfId="0" applyNumberFormat="1" applyFill="1" applyBorder="1" applyAlignment="1">
      <alignment horizontal="center" vertical="center"/>
    </xf>
    <xf numFmtId="0" fontId="0" fillId="8" borderId="14" xfId="0" applyFill="1" applyBorder="1" applyAlignment="1">
      <alignment horizontal="center" vertical="center"/>
    </xf>
    <xf numFmtId="1" fontId="0" fillId="8" borderId="0" xfId="0" applyNumberFormat="1" applyFill="1" applyBorder="1" applyAlignment="1">
      <alignment horizontal="center" vertical="center"/>
    </xf>
    <xf numFmtId="0" fontId="0" fillId="8" borderId="15" xfId="0" applyFill="1" applyBorder="1" applyAlignment="1">
      <alignment vertical="center"/>
    </xf>
    <xf numFmtId="0" fontId="0" fillId="8" borderId="30" xfId="0" applyFill="1" applyBorder="1" applyAlignment="1">
      <alignment horizontal="center" vertical="center"/>
    </xf>
    <xf numFmtId="0" fontId="0" fillId="8" borderId="9" xfId="0" applyFill="1" applyBorder="1" applyAlignment="1">
      <alignment vertical="center"/>
    </xf>
    <xf numFmtId="0" fontId="0" fillId="9" borderId="13" xfId="0" applyFill="1" applyBorder="1" applyAlignment="1">
      <alignment vertical="center"/>
    </xf>
    <xf numFmtId="0" fontId="8" fillId="9" borderId="14" xfId="0" applyFont="1" applyFill="1" applyBorder="1" applyAlignment="1">
      <alignment vertical="center"/>
    </xf>
    <xf numFmtId="2" fontId="11" fillId="8" borderId="14" xfId="0" applyNumberFormat="1" applyFont="1" applyFill="1" applyBorder="1" applyAlignment="1">
      <alignment horizontal="center" vertical="center"/>
    </xf>
    <xf numFmtId="0" fontId="0" fillId="8" borderId="6" xfId="0" applyFill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EFF6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30DEE-9934-4CD2-9387-CAA4286AB829}">
  <dimension ref="A1:E20"/>
  <sheetViews>
    <sheetView zoomScale="90" zoomScaleNormal="90" workbookViewId="0">
      <selection activeCell="H1" sqref="H1:N1"/>
    </sheetView>
  </sheetViews>
  <sheetFormatPr defaultRowHeight="15" x14ac:dyDescent="0.25"/>
  <cols>
    <col min="1" max="1" width="38.5703125" style="1" bestFit="1" customWidth="1"/>
    <col min="2" max="4" width="14.42578125" style="1" customWidth="1"/>
    <col min="5" max="5" width="5.5703125" style="2" bestFit="1" customWidth="1"/>
    <col min="6" max="16384" width="9.140625" style="1"/>
  </cols>
  <sheetData>
    <row r="1" spans="1:5" ht="78.75" x14ac:dyDescent="0.25">
      <c r="A1" s="7"/>
      <c r="B1" s="8" t="s">
        <v>22</v>
      </c>
      <c r="C1" s="8" t="s">
        <v>23</v>
      </c>
      <c r="D1" s="8" t="s">
        <v>24</v>
      </c>
      <c r="E1" s="9"/>
    </row>
    <row r="2" spans="1:5" ht="40.5" customHeight="1" x14ac:dyDescent="0.25">
      <c r="A2" s="10"/>
      <c r="B2" s="27" t="s">
        <v>66</v>
      </c>
      <c r="C2" s="28" t="s">
        <v>65</v>
      </c>
      <c r="D2" s="28" t="s">
        <v>65</v>
      </c>
      <c r="E2" s="11"/>
    </row>
    <row r="3" spans="1:5" x14ac:dyDescent="0.25">
      <c r="A3" s="10" t="s">
        <v>18</v>
      </c>
      <c r="B3" s="3">
        <v>1</v>
      </c>
      <c r="C3" s="3">
        <v>0.6</v>
      </c>
      <c r="D3" s="6" t="s">
        <v>19</v>
      </c>
      <c r="E3" s="11"/>
    </row>
    <row r="4" spans="1:5" x14ac:dyDescent="0.25">
      <c r="A4" s="10" t="s">
        <v>0</v>
      </c>
      <c r="B4" s="3">
        <v>10</v>
      </c>
      <c r="C4" s="3">
        <v>0</v>
      </c>
      <c r="D4" s="3">
        <v>0</v>
      </c>
      <c r="E4" s="11"/>
    </row>
    <row r="5" spans="1:5" x14ac:dyDescent="0.25">
      <c r="A5" s="10" t="s">
        <v>1</v>
      </c>
      <c r="B5" s="3">
        <v>4</v>
      </c>
      <c r="C5" s="3">
        <v>0</v>
      </c>
      <c r="D5" s="3">
        <v>0</v>
      </c>
      <c r="E5" s="11" t="s">
        <v>3</v>
      </c>
    </row>
    <row r="6" spans="1:5" x14ac:dyDescent="0.25">
      <c r="A6" s="10" t="s">
        <v>2</v>
      </c>
      <c r="B6" s="3">
        <v>1</v>
      </c>
      <c r="C6" s="3">
        <v>0</v>
      </c>
      <c r="D6" s="3">
        <v>0</v>
      </c>
      <c r="E6" s="11" t="s">
        <v>3</v>
      </c>
    </row>
    <row r="7" spans="1:5" x14ac:dyDescent="0.25">
      <c r="A7" s="10" t="s">
        <v>8</v>
      </c>
      <c r="B7" s="3">
        <v>360</v>
      </c>
      <c r="C7" s="3">
        <v>125</v>
      </c>
      <c r="D7" s="3">
        <v>125</v>
      </c>
      <c r="E7" s="11" t="s">
        <v>5</v>
      </c>
    </row>
    <row r="8" spans="1:5" x14ac:dyDescent="0.25">
      <c r="A8" s="10" t="s">
        <v>9</v>
      </c>
      <c r="B8" s="3">
        <v>100</v>
      </c>
      <c r="C8" s="3">
        <v>130</v>
      </c>
      <c r="D8" s="3">
        <v>150</v>
      </c>
      <c r="E8" s="11" t="s">
        <v>5</v>
      </c>
    </row>
    <row r="9" spans="1:5" ht="18.75" x14ac:dyDescent="0.25">
      <c r="A9" s="12" t="s">
        <v>10</v>
      </c>
      <c r="B9" s="4">
        <f>B8/B7</f>
        <v>0.27777777777777779</v>
      </c>
      <c r="C9" s="4">
        <f>C8/C7</f>
        <v>1.04</v>
      </c>
      <c r="D9" s="4">
        <f>D8/D7</f>
        <v>1.2</v>
      </c>
      <c r="E9" s="11"/>
    </row>
    <row r="10" spans="1:5" x14ac:dyDescent="0.25">
      <c r="A10" s="10"/>
      <c r="B10" s="3"/>
      <c r="C10" s="3"/>
      <c r="D10" s="3"/>
      <c r="E10" s="11"/>
    </row>
    <row r="11" spans="1:5" x14ac:dyDescent="0.25">
      <c r="A11" s="10" t="s">
        <v>11</v>
      </c>
      <c r="B11" s="3">
        <v>18.989999999999998</v>
      </c>
      <c r="C11" s="3">
        <v>42.09</v>
      </c>
      <c r="D11" s="3">
        <v>14.29</v>
      </c>
      <c r="E11" s="11" t="s">
        <v>13</v>
      </c>
    </row>
    <row r="12" spans="1:5" x14ac:dyDescent="0.25">
      <c r="A12" s="10" t="s">
        <v>20</v>
      </c>
      <c r="B12" s="3">
        <v>40</v>
      </c>
      <c r="C12" s="3">
        <f>40*3</f>
        <v>120</v>
      </c>
      <c r="D12" s="3">
        <v>48</v>
      </c>
      <c r="E12" s="11"/>
    </row>
    <row r="13" spans="1:5" x14ac:dyDescent="0.25">
      <c r="A13" s="10" t="s">
        <v>12</v>
      </c>
      <c r="B13" s="5">
        <f>B11/B12</f>
        <v>0.47474999999999995</v>
      </c>
      <c r="C13" s="5">
        <f>C11/C12</f>
        <v>0.35075000000000001</v>
      </c>
      <c r="D13" s="5">
        <f>D11/D12</f>
        <v>0.2977083333333333</v>
      </c>
      <c r="E13" s="26" t="s">
        <v>64</v>
      </c>
    </row>
    <row r="14" spans="1:5" x14ac:dyDescent="0.25">
      <c r="A14" s="10"/>
      <c r="B14" s="3"/>
      <c r="C14" s="3"/>
      <c r="D14" s="3"/>
      <c r="E14" s="11"/>
    </row>
    <row r="15" spans="1:5" x14ac:dyDescent="0.25">
      <c r="A15" s="10" t="s">
        <v>14</v>
      </c>
      <c r="B15" s="3"/>
      <c r="C15" s="3"/>
      <c r="D15" s="3"/>
      <c r="E15" s="11"/>
    </row>
    <row r="16" spans="1:5" x14ac:dyDescent="0.25">
      <c r="A16" s="10" t="s">
        <v>6</v>
      </c>
      <c r="B16" s="3">
        <v>38</v>
      </c>
      <c r="C16" s="3">
        <v>0</v>
      </c>
      <c r="D16" s="3">
        <v>0</v>
      </c>
      <c r="E16" s="11" t="s">
        <v>5</v>
      </c>
    </row>
    <row r="17" spans="1:5" x14ac:dyDescent="0.25">
      <c r="A17" s="10" t="s">
        <v>15</v>
      </c>
      <c r="B17" s="3">
        <v>0</v>
      </c>
      <c r="C17" s="3">
        <v>40</v>
      </c>
      <c r="D17" s="3">
        <v>45</v>
      </c>
      <c r="E17" s="11" t="s">
        <v>5</v>
      </c>
    </row>
    <row r="18" spans="1:5" x14ac:dyDescent="0.25">
      <c r="A18" s="10" t="s">
        <v>16</v>
      </c>
      <c r="B18" s="3">
        <v>0</v>
      </c>
      <c r="C18" s="3">
        <v>390</v>
      </c>
      <c r="D18" s="3">
        <v>390</v>
      </c>
      <c r="E18" s="11" t="s">
        <v>5</v>
      </c>
    </row>
    <row r="19" spans="1:5" x14ac:dyDescent="0.25">
      <c r="A19" s="10" t="s">
        <v>17</v>
      </c>
      <c r="B19" s="3">
        <v>0</v>
      </c>
      <c r="C19" s="3">
        <v>20</v>
      </c>
      <c r="D19" s="3">
        <v>20</v>
      </c>
      <c r="E19" s="11"/>
    </row>
    <row r="20" spans="1:5" ht="15.75" thickBot="1" x14ac:dyDescent="0.3">
      <c r="A20" s="13" t="s">
        <v>21</v>
      </c>
      <c r="B20" s="14">
        <v>0</v>
      </c>
      <c r="C20" s="14">
        <v>2</v>
      </c>
      <c r="D20" s="14">
        <v>0</v>
      </c>
      <c r="E20" s="15" t="s">
        <v>5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B8B6C-0FAF-46A7-AD04-98634DC86B09}">
  <dimension ref="A1:P49"/>
  <sheetViews>
    <sheetView topLeftCell="A41" workbookViewId="0">
      <selection activeCell="A41" sqref="A41"/>
    </sheetView>
  </sheetViews>
  <sheetFormatPr defaultRowHeight="15" x14ac:dyDescent="0.25"/>
  <cols>
    <col min="1" max="1" width="20.28515625" style="1" bestFit="1" customWidth="1"/>
    <col min="2" max="7" width="12.28515625" style="1" customWidth="1"/>
    <col min="8" max="8" width="9.28515625" style="2" bestFit="1" customWidth="1"/>
    <col min="9" max="16384" width="9.140625" style="1"/>
  </cols>
  <sheetData>
    <row r="1" spans="1:16" ht="120" x14ac:dyDescent="0.25">
      <c r="A1" s="21"/>
      <c r="B1" s="37" t="s">
        <v>25</v>
      </c>
      <c r="C1" s="37" t="s">
        <v>52</v>
      </c>
      <c r="D1" s="37" t="s">
        <v>72</v>
      </c>
      <c r="E1" s="37" t="s">
        <v>63</v>
      </c>
      <c r="F1" s="37" t="s">
        <v>91</v>
      </c>
      <c r="G1" s="29" t="s">
        <v>92</v>
      </c>
      <c r="H1" s="29" t="s">
        <v>58</v>
      </c>
      <c r="J1" s="1">
        <v>145</v>
      </c>
      <c r="K1" s="1">
        <v>2.2000000000000002</v>
      </c>
      <c r="L1" s="34">
        <f>J1/K1</f>
        <v>65.909090909090907</v>
      </c>
      <c r="M1" s="1">
        <v>1.5</v>
      </c>
      <c r="N1" s="34">
        <f>L1*M1</f>
        <v>98.86363636363636</v>
      </c>
      <c r="O1" s="1">
        <v>3</v>
      </c>
      <c r="P1" s="34">
        <f>L1*O1</f>
        <v>197.72727272727272</v>
      </c>
    </row>
    <row r="2" spans="1:16" ht="33.75" x14ac:dyDescent="0.25">
      <c r="A2" s="22"/>
      <c r="B2" s="16" t="s">
        <v>61</v>
      </c>
      <c r="C2" s="19" t="s">
        <v>60</v>
      </c>
      <c r="D2" s="20" t="s">
        <v>62</v>
      </c>
      <c r="E2" s="19" t="s">
        <v>67</v>
      </c>
      <c r="F2" s="30" t="s">
        <v>84</v>
      </c>
      <c r="G2" s="38" t="s">
        <v>71</v>
      </c>
      <c r="H2" s="11"/>
      <c r="J2" s="1" t="s">
        <v>85</v>
      </c>
      <c r="K2" s="1" t="s">
        <v>57</v>
      </c>
      <c r="L2" s="1" t="s">
        <v>86</v>
      </c>
      <c r="N2" s="1" t="s">
        <v>68</v>
      </c>
      <c r="P2" s="1" t="s">
        <v>69</v>
      </c>
    </row>
    <row r="3" spans="1:16" x14ac:dyDescent="0.25">
      <c r="A3" s="22" t="s">
        <v>53</v>
      </c>
      <c r="B3" s="17">
        <v>1</v>
      </c>
      <c r="C3" s="17">
        <v>2</v>
      </c>
      <c r="D3" s="17">
        <v>1</v>
      </c>
      <c r="E3" s="17">
        <v>1</v>
      </c>
      <c r="F3" s="17">
        <v>2</v>
      </c>
      <c r="G3" s="24">
        <v>1</v>
      </c>
      <c r="H3" s="11"/>
    </row>
    <row r="4" spans="1:16" x14ac:dyDescent="0.25">
      <c r="A4" s="22" t="s">
        <v>54</v>
      </c>
      <c r="B4" s="17">
        <v>33</v>
      </c>
      <c r="C4" s="17">
        <v>26</v>
      </c>
      <c r="D4" s="17">
        <v>38</v>
      </c>
      <c r="E4" s="17">
        <v>6.9</v>
      </c>
      <c r="F4" s="17">
        <v>40</v>
      </c>
      <c r="G4" s="24">
        <v>27</v>
      </c>
      <c r="H4" s="11" t="s">
        <v>3</v>
      </c>
    </row>
    <row r="5" spans="1:16" x14ac:dyDescent="0.25">
      <c r="A5" s="22" t="s">
        <v>70</v>
      </c>
      <c r="B5" s="18" t="s">
        <v>26</v>
      </c>
      <c r="C5" s="18" t="s">
        <v>55</v>
      </c>
      <c r="D5" s="18" t="s">
        <v>59</v>
      </c>
      <c r="E5" s="18" t="s">
        <v>59</v>
      </c>
      <c r="F5" s="18" t="s">
        <v>59</v>
      </c>
      <c r="G5" s="36" t="s">
        <v>26</v>
      </c>
      <c r="H5" s="11"/>
    </row>
    <row r="6" spans="1:16" x14ac:dyDescent="0.25">
      <c r="A6" s="22" t="s">
        <v>0</v>
      </c>
      <c r="B6" s="17">
        <v>120</v>
      </c>
      <c r="C6" s="17">
        <v>100</v>
      </c>
      <c r="D6" s="17">
        <v>150</v>
      </c>
      <c r="E6" s="17">
        <v>0</v>
      </c>
      <c r="F6" s="17">
        <v>160</v>
      </c>
      <c r="G6" s="24">
        <v>110</v>
      </c>
      <c r="H6" s="11"/>
    </row>
    <row r="7" spans="1:16" x14ac:dyDescent="0.25">
      <c r="A7" s="22" t="s">
        <v>27</v>
      </c>
      <c r="B7" s="17">
        <v>2</v>
      </c>
      <c r="C7" s="17">
        <v>2</v>
      </c>
      <c r="D7" s="17">
        <v>3</v>
      </c>
      <c r="E7" s="17">
        <v>0</v>
      </c>
      <c r="F7" s="17">
        <v>3</v>
      </c>
      <c r="G7" s="24">
        <v>0.5</v>
      </c>
      <c r="H7" s="11" t="s">
        <v>3</v>
      </c>
    </row>
    <row r="8" spans="1:16" x14ac:dyDescent="0.25">
      <c r="A8" s="22" t="s">
        <v>28</v>
      </c>
      <c r="B8" s="17">
        <v>0</v>
      </c>
      <c r="C8" s="17">
        <v>1</v>
      </c>
      <c r="D8" s="17">
        <v>0</v>
      </c>
      <c r="E8" s="17">
        <v>0</v>
      </c>
      <c r="F8" s="17">
        <v>0</v>
      </c>
      <c r="G8" s="24">
        <v>0.5</v>
      </c>
      <c r="H8" s="11" t="s">
        <v>5</v>
      </c>
    </row>
    <row r="9" spans="1:16" x14ac:dyDescent="0.25">
      <c r="A9" s="22" t="s">
        <v>7</v>
      </c>
      <c r="B9" s="17">
        <v>330</v>
      </c>
      <c r="C9" s="17">
        <v>360</v>
      </c>
      <c r="D9" s="17">
        <v>320</v>
      </c>
      <c r="E9" s="17">
        <v>0</v>
      </c>
      <c r="F9" s="17">
        <v>420</v>
      </c>
      <c r="G9" s="24">
        <v>150</v>
      </c>
      <c r="H9" s="11" t="s">
        <v>5</v>
      </c>
    </row>
    <row r="10" spans="1:16" x14ac:dyDescent="0.25">
      <c r="A10" s="22" t="s">
        <v>29</v>
      </c>
      <c r="B10" s="17">
        <v>1</v>
      </c>
      <c r="C10" s="17">
        <v>1</v>
      </c>
      <c r="D10" s="17">
        <v>11</v>
      </c>
      <c r="E10" s="17">
        <v>0</v>
      </c>
      <c r="F10" s="17">
        <v>13</v>
      </c>
      <c r="G10" s="24">
        <v>3</v>
      </c>
      <c r="H10" s="11" t="s">
        <v>3</v>
      </c>
    </row>
    <row r="11" spans="1:16" x14ac:dyDescent="0.25">
      <c r="A11" s="22" t="s">
        <v>30</v>
      </c>
      <c r="B11" s="17">
        <v>24</v>
      </c>
      <c r="C11" s="17">
        <v>20</v>
      </c>
      <c r="D11" s="17">
        <v>21</v>
      </c>
      <c r="E11" s="17">
        <v>0</v>
      </c>
      <c r="F11" s="17">
        <v>20</v>
      </c>
      <c r="G11" s="24">
        <v>21</v>
      </c>
      <c r="H11" s="11" t="s">
        <v>3</v>
      </c>
    </row>
    <row r="12" spans="1:16" x14ac:dyDescent="0.25">
      <c r="A12" s="22" t="s">
        <v>31</v>
      </c>
      <c r="B12" s="17">
        <v>43</v>
      </c>
      <c r="C12" s="17">
        <v>0</v>
      </c>
      <c r="D12" s="17">
        <v>0</v>
      </c>
      <c r="E12" s="17">
        <v>0</v>
      </c>
      <c r="F12" s="17">
        <v>153</v>
      </c>
      <c r="G12" s="24">
        <v>0</v>
      </c>
      <c r="H12" s="11" t="s">
        <v>5</v>
      </c>
    </row>
    <row r="13" spans="1:16" x14ac:dyDescent="0.25">
      <c r="A13" s="22" t="s">
        <v>32</v>
      </c>
      <c r="B13" s="17">
        <v>8</v>
      </c>
      <c r="C13" s="17">
        <v>5</v>
      </c>
      <c r="D13" s="17">
        <v>40</v>
      </c>
      <c r="E13" s="17">
        <v>0</v>
      </c>
      <c r="F13" s="17">
        <v>4</v>
      </c>
      <c r="G13" s="24">
        <v>2</v>
      </c>
      <c r="H13" s="11" t="s">
        <v>5</v>
      </c>
    </row>
    <row r="14" spans="1:16" x14ac:dyDescent="0.25">
      <c r="A14" s="22" t="s">
        <v>87</v>
      </c>
      <c r="B14" s="17">
        <v>83</v>
      </c>
      <c r="C14" s="17">
        <v>0</v>
      </c>
      <c r="D14" s="17">
        <v>0</v>
      </c>
      <c r="E14" s="17">
        <v>0</v>
      </c>
      <c r="F14" s="17">
        <v>200</v>
      </c>
      <c r="G14" s="24">
        <v>391</v>
      </c>
      <c r="H14" s="11" t="s">
        <v>5</v>
      </c>
    </row>
    <row r="15" spans="1:16" x14ac:dyDescent="0.25">
      <c r="A15" s="22" t="s">
        <v>41</v>
      </c>
      <c r="B15" s="17"/>
      <c r="C15" s="17"/>
      <c r="D15" s="17"/>
      <c r="E15" s="17" t="s">
        <v>57</v>
      </c>
      <c r="F15" s="17">
        <v>0</v>
      </c>
      <c r="G15" s="24"/>
      <c r="H15" s="11" t="s">
        <v>5</v>
      </c>
    </row>
    <row r="16" spans="1:16" x14ac:dyDescent="0.25">
      <c r="A16" s="22" t="s">
        <v>88</v>
      </c>
      <c r="B16" s="17">
        <v>590</v>
      </c>
      <c r="C16" s="17">
        <v>437</v>
      </c>
      <c r="D16" s="17">
        <v>0</v>
      </c>
      <c r="E16" s="17">
        <v>0</v>
      </c>
      <c r="F16" s="17"/>
      <c r="G16" s="24"/>
      <c r="H16" s="11"/>
    </row>
    <row r="17" spans="1:8" x14ac:dyDescent="0.25">
      <c r="A17" s="22" t="s">
        <v>33</v>
      </c>
      <c r="B17" s="17">
        <v>1094</v>
      </c>
      <c r="C17" s="17">
        <v>936</v>
      </c>
      <c r="D17" s="17">
        <v>0</v>
      </c>
      <c r="E17" s="17">
        <v>1000</v>
      </c>
      <c r="F17" s="17"/>
      <c r="G17" s="24"/>
      <c r="H17" s="11"/>
    </row>
    <row r="18" spans="1:8" ht="15.75" x14ac:dyDescent="0.25">
      <c r="A18" s="23" t="s">
        <v>34</v>
      </c>
      <c r="B18" s="17">
        <v>2009</v>
      </c>
      <c r="C18" s="17">
        <v>1654</v>
      </c>
      <c r="D18" s="17">
        <v>2000</v>
      </c>
      <c r="E18" s="17">
        <v>2000</v>
      </c>
      <c r="F18" s="17"/>
      <c r="G18" s="24"/>
      <c r="H18" s="11"/>
    </row>
    <row r="19" spans="1:8" x14ac:dyDescent="0.25">
      <c r="A19" s="22" t="s">
        <v>35</v>
      </c>
      <c r="B19" s="17">
        <v>1798</v>
      </c>
      <c r="C19" s="17">
        <v>1401</v>
      </c>
      <c r="D19" s="17">
        <v>1000</v>
      </c>
      <c r="E19" s="17">
        <v>0</v>
      </c>
      <c r="F19" s="17"/>
      <c r="G19" s="24"/>
      <c r="H19" s="11"/>
    </row>
    <row r="20" spans="1:8" x14ac:dyDescent="0.25">
      <c r="A20" s="22" t="s">
        <v>36</v>
      </c>
      <c r="B20" s="17">
        <v>211</v>
      </c>
      <c r="C20" s="17">
        <v>192</v>
      </c>
      <c r="D20" s="17">
        <v>0</v>
      </c>
      <c r="E20" s="17">
        <v>0</v>
      </c>
      <c r="F20" s="17"/>
      <c r="G20" s="24"/>
      <c r="H20" s="11"/>
    </row>
    <row r="21" spans="1:8" x14ac:dyDescent="0.25">
      <c r="A21" s="22" t="s">
        <v>37</v>
      </c>
      <c r="B21" s="17">
        <v>1322</v>
      </c>
      <c r="C21" s="17">
        <v>1063</v>
      </c>
      <c r="D21" s="17">
        <v>0</v>
      </c>
      <c r="E21" s="17">
        <v>0</v>
      </c>
      <c r="F21" s="17"/>
      <c r="G21" s="24"/>
      <c r="H21" s="11"/>
    </row>
    <row r="22" spans="1:8" x14ac:dyDescent="0.25">
      <c r="A22" s="22" t="s">
        <v>38</v>
      </c>
      <c r="B22" s="17">
        <v>936</v>
      </c>
      <c r="C22" s="17">
        <v>686</v>
      </c>
      <c r="D22" s="17">
        <v>0</v>
      </c>
      <c r="E22" s="17">
        <v>0</v>
      </c>
      <c r="F22" s="17"/>
      <c r="G22" s="24"/>
      <c r="H22" s="11"/>
    </row>
    <row r="23" spans="1:8" x14ac:dyDescent="0.25">
      <c r="A23" s="22" t="s">
        <v>39</v>
      </c>
      <c r="B23" s="17">
        <v>211</v>
      </c>
      <c r="C23" s="17">
        <v>171</v>
      </c>
      <c r="D23" s="17">
        <v>0</v>
      </c>
      <c r="E23" s="17">
        <v>0</v>
      </c>
      <c r="F23" s="17"/>
      <c r="G23" s="24"/>
      <c r="H23" s="11"/>
    </row>
    <row r="24" spans="1:8" x14ac:dyDescent="0.25">
      <c r="A24" s="22" t="s">
        <v>40</v>
      </c>
      <c r="B24" s="17">
        <v>1183</v>
      </c>
      <c r="C24" s="17">
        <v>991</v>
      </c>
      <c r="D24" s="17">
        <v>1000</v>
      </c>
      <c r="E24" s="17">
        <v>1000</v>
      </c>
      <c r="F24" s="17"/>
      <c r="G24" s="24"/>
      <c r="H24" s="11"/>
    </row>
    <row r="25" spans="1:8" x14ac:dyDescent="0.25">
      <c r="A25" s="22" t="s">
        <v>42</v>
      </c>
      <c r="B25" s="17"/>
      <c r="C25" s="17" t="s">
        <v>57</v>
      </c>
      <c r="D25" s="17" t="s">
        <v>57</v>
      </c>
      <c r="E25" s="17" t="s">
        <v>57</v>
      </c>
      <c r="F25" s="17">
        <v>0</v>
      </c>
      <c r="G25" s="24"/>
      <c r="H25" s="11" t="s">
        <v>5</v>
      </c>
    </row>
    <row r="26" spans="1:8" x14ac:dyDescent="0.25">
      <c r="A26" s="22" t="s">
        <v>43</v>
      </c>
      <c r="B26" s="17">
        <v>974</v>
      </c>
      <c r="C26" s="17">
        <v>827</v>
      </c>
      <c r="D26" s="17">
        <v>0</v>
      </c>
      <c r="E26" s="17">
        <v>0</v>
      </c>
      <c r="F26" s="17"/>
      <c r="G26" s="24"/>
      <c r="H26" s="11"/>
    </row>
    <row r="27" spans="1:8" x14ac:dyDescent="0.25">
      <c r="A27" s="22" t="s">
        <v>44</v>
      </c>
      <c r="B27" s="17">
        <v>2030</v>
      </c>
      <c r="C27" s="17">
        <v>1695</v>
      </c>
      <c r="D27" s="17">
        <v>0</v>
      </c>
      <c r="E27" s="17">
        <v>0</v>
      </c>
      <c r="F27" s="17"/>
      <c r="G27" s="24"/>
      <c r="H27" s="11"/>
    </row>
    <row r="28" spans="1:8" x14ac:dyDescent="0.25">
      <c r="A28" s="22" t="s">
        <v>45</v>
      </c>
      <c r="B28" s="17">
        <v>2822</v>
      </c>
      <c r="C28" s="17">
        <v>2275</v>
      </c>
      <c r="D28" s="17">
        <v>0</v>
      </c>
      <c r="E28" s="17">
        <v>0</v>
      </c>
      <c r="F28" s="17"/>
      <c r="G28" s="24"/>
      <c r="H28" s="11"/>
    </row>
    <row r="29" spans="1:8" x14ac:dyDescent="0.25">
      <c r="A29" s="22" t="s">
        <v>46</v>
      </c>
      <c r="B29" s="17">
        <v>358</v>
      </c>
      <c r="C29" s="17">
        <v>150</v>
      </c>
      <c r="D29" s="17">
        <v>0</v>
      </c>
      <c r="E29" s="17">
        <v>0</v>
      </c>
      <c r="F29" s="17"/>
      <c r="G29" s="24"/>
      <c r="H29" s="11"/>
    </row>
    <row r="30" spans="1:8" x14ac:dyDescent="0.25">
      <c r="A30" s="22" t="s">
        <v>47</v>
      </c>
      <c r="B30" s="17">
        <v>4286</v>
      </c>
      <c r="C30" s="17">
        <v>3380</v>
      </c>
      <c r="D30" s="17">
        <v>2500</v>
      </c>
      <c r="E30" s="17">
        <v>2500</v>
      </c>
      <c r="F30" s="17"/>
      <c r="G30" s="24"/>
      <c r="H30" s="11"/>
    </row>
    <row r="31" spans="1:8" x14ac:dyDescent="0.25">
      <c r="A31" s="22" t="s">
        <v>48</v>
      </c>
      <c r="B31" s="17">
        <v>986</v>
      </c>
      <c r="C31" s="17">
        <v>775</v>
      </c>
      <c r="D31" s="17">
        <v>0</v>
      </c>
      <c r="E31" s="17">
        <v>0</v>
      </c>
      <c r="F31" s="17"/>
      <c r="G31" s="24"/>
      <c r="H31" s="11"/>
    </row>
    <row r="32" spans="1:8" x14ac:dyDescent="0.25">
      <c r="A32" s="22" t="s">
        <v>49</v>
      </c>
      <c r="B32" s="17">
        <v>1042</v>
      </c>
      <c r="C32" s="17">
        <v>848</v>
      </c>
      <c r="D32" s="17">
        <v>0</v>
      </c>
      <c r="E32" s="17">
        <v>0</v>
      </c>
      <c r="F32" s="17"/>
      <c r="G32" s="24"/>
      <c r="H32" s="11"/>
    </row>
    <row r="33" spans="1:15" x14ac:dyDescent="0.25">
      <c r="A33" s="22" t="s">
        <v>50</v>
      </c>
      <c r="B33" s="17">
        <v>1248</v>
      </c>
      <c r="C33" s="17">
        <v>996</v>
      </c>
      <c r="D33" s="17">
        <v>0</v>
      </c>
      <c r="E33" s="17">
        <v>0</v>
      </c>
      <c r="F33" s="17"/>
      <c r="G33" s="24"/>
      <c r="H33" s="11"/>
    </row>
    <row r="34" spans="1:15" x14ac:dyDescent="0.25">
      <c r="A34" s="22" t="s">
        <v>51</v>
      </c>
      <c r="B34" s="17">
        <v>895</v>
      </c>
      <c r="C34" s="17">
        <v>733</v>
      </c>
      <c r="D34" s="17">
        <v>0</v>
      </c>
      <c r="E34" s="17">
        <v>0</v>
      </c>
      <c r="F34" s="17"/>
      <c r="G34" s="24"/>
      <c r="H34" s="11"/>
    </row>
    <row r="35" spans="1:15" x14ac:dyDescent="0.25">
      <c r="A35" s="22" t="s">
        <v>4</v>
      </c>
      <c r="B35" s="17">
        <v>0</v>
      </c>
      <c r="C35" s="17">
        <v>0</v>
      </c>
      <c r="D35" s="17">
        <v>30</v>
      </c>
      <c r="E35" s="17">
        <v>0</v>
      </c>
      <c r="F35" s="17"/>
      <c r="G35" s="24"/>
      <c r="H35" s="11"/>
    </row>
    <row r="36" spans="1:15" x14ac:dyDescent="0.25">
      <c r="A36" s="22"/>
      <c r="B36" s="17"/>
      <c r="C36" s="17"/>
      <c r="D36" s="17"/>
      <c r="E36" s="17"/>
      <c r="F36" s="17"/>
      <c r="G36" s="24"/>
      <c r="H36" s="11"/>
    </row>
    <row r="37" spans="1:15" x14ac:dyDescent="0.25">
      <c r="A37" s="22" t="s">
        <v>11</v>
      </c>
      <c r="B37" s="17">
        <v>17.29</v>
      </c>
      <c r="C37" s="17">
        <v>28.99</v>
      </c>
      <c r="D37" s="17">
        <v>44.99</v>
      </c>
      <c r="E37" s="17">
        <v>24.99</v>
      </c>
      <c r="F37" s="17">
        <v>77</v>
      </c>
      <c r="G37" s="24">
        <v>74.97</v>
      </c>
      <c r="H37" s="11" t="s">
        <v>13</v>
      </c>
    </row>
    <row r="38" spans="1:15" x14ac:dyDescent="0.25">
      <c r="A38" s="25" t="s">
        <v>56</v>
      </c>
      <c r="B38" s="17">
        <v>27</v>
      </c>
      <c r="C38" s="17">
        <v>18</v>
      </c>
      <c r="D38" s="17">
        <v>17</v>
      </c>
      <c r="E38" s="17">
        <v>59</v>
      </c>
      <c r="F38" s="17">
        <v>30</v>
      </c>
      <c r="G38" s="24">
        <v>30</v>
      </c>
      <c r="H38" s="11"/>
    </row>
    <row r="39" spans="1:15" s="32" customFormat="1" ht="21.75" thickBot="1" x14ac:dyDescent="0.3">
      <c r="A39" s="31"/>
      <c r="B39" s="33">
        <f t="shared" ref="B39:G39" si="0">B37/B38</f>
        <v>0.64037037037037037</v>
      </c>
      <c r="C39" s="33">
        <f t="shared" si="0"/>
        <v>1.6105555555555555</v>
      </c>
      <c r="D39" s="33">
        <f t="shared" si="0"/>
        <v>2.6464705882352941</v>
      </c>
      <c r="E39" s="33">
        <f t="shared" si="0"/>
        <v>0.42355932203389829</v>
      </c>
      <c r="F39" s="33">
        <f t="shared" si="0"/>
        <v>2.5666666666666669</v>
      </c>
      <c r="G39" s="33">
        <f t="shared" si="0"/>
        <v>2.4990000000000001</v>
      </c>
      <c r="H39" s="35" t="s">
        <v>64</v>
      </c>
    </row>
    <row r="41" spans="1:15" ht="27.75" customHeight="1" thickBot="1" x14ac:dyDescent="0.3">
      <c r="A41" s="51" t="s">
        <v>73</v>
      </c>
      <c r="B41" s="2"/>
      <c r="C41" s="2"/>
      <c r="D41" s="2"/>
      <c r="E41" s="2"/>
      <c r="F41" s="2"/>
      <c r="G41" s="2"/>
    </row>
    <row r="42" spans="1:15" ht="131.25" customHeight="1" x14ac:dyDescent="0.25">
      <c r="A42" s="52"/>
      <c r="B42" s="39" t="str">
        <f>B1</f>
        <v>NOW Sports Pea Protein Powder,2-Pound</v>
      </c>
      <c r="C42" s="39" t="str">
        <f t="shared" ref="C42:G42" si="1">C1</f>
        <v>Trader Joes Organic Pea Protein</v>
      </c>
      <c r="D42" s="39" t="str">
        <f t="shared" si="1"/>
        <v xml:space="preserve">VEGA Organic Protein &amp; Greens    </v>
      </c>
      <c r="E42" s="40" t="str">
        <f t="shared" si="1"/>
        <v>BodyTech BCAA Glutamine Supports Muscle Endurance, Growth Recovery with Essential Amino Acids</v>
      </c>
      <c r="F42" s="39" t="str">
        <f t="shared" si="1"/>
        <v>Arbonne Vanilla Protein Shake Mix (Powder) #2070</v>
      </c>
      <c r="G42" s="41" t="str">
        <f t="shared" si="1"/>
        <v>The Myers Way Paleo Protein</v>
      </c>
    </row>
    <row r="43" spans="1:15" ht="30.75" customHeight="1" x14ac:dyDescent="0.25">
      <c r="A43" s="42" t="s">
        <v>74</v>
      </c>
      <c r="B43" s="43" t="str">
        <f t="shared" ref="B43:G43" si="2">B5</f>
        <v>OK</v>
      </c>
      <c r="C43" s="43" t="str">
        <f t="shared" si="2"/>
        <v>GREAT</v>
      </c>
      <c r="D43" s="43" t="str">
        <f t="shared" si="2"/>
        <v>GOOD</v>
      </c>
      <c r="E43" s="43" t="str">
        <f t="shared" si="2"/>
        <v>GOOD</v>
      </c>
      <c r="F43" s="43" t="str">
        <f t="shared" si="2"/>
        <v>GOOD</v>
      </c>
      <c r="G43" s="44" t="str">
        <f t="shared" si="2"/>
        <v>OK</v>
      </c>
      <c r="H43" s="2" t="s">
        <v>57</v>
      </c>
      <c r="L43" s="1" t="s">
        <v>95</v>
      </c>
      <c r="M43" s="1" t="s">
        <v>97</v>
      </c>
      <c r="N43" s="1" t="s">
        <v>98</v>
      </c>
    </row>
    <row r="44" spans="1:15" ht="53.25" customHeight="1" x14ac:dyDescent="0.25">
      <c r="A44" s="42" t="s">
        <v>75</v>
      </c>
      <c r="B44" s="45" t="s">
        <v>77</v>
      </c>
      <c r="C44" s="45" t="s">
        <v>77</v>
      </c>
      <c r="D44" s="45" t="s">
        <v>89</v>
      </c>
      <c r="E44" s="43" t="s">
        <v>82</v>
      </c>
      <c r="F44" s="43" t="s">
        <v>90</v>
      </c>
      <c r="G44" s="44" t="s">
        <v>90</v>
      </c>
      <c r="L44" s="1">
        <v>4</v>
      </c>
      <c r="M44" s="1">
        <v>50</v>
      </c>
      <c r="N44" s="1">
        <f>2.4</f>
        <v>2.4</v>
      </c>
      <c r="O44" s="1">
        <f>L44*M44*N44</f>
        <v>480</v>
      </c>
    </row>
    <row r="45" spans="1:15" ht="32.25" customHeight="1" x14ac:dyDescent="0.25">
      <c r="A45" s="42" t="s">
        <v>76</v>
      </c>
      <c r="B45" s="46">
        <f>B39</f>
        <v>0.64037037037037037</v>
      </c>
      <c r="C45" s="46">
        <f t="shared" ref="C45:G45" si="3">C39</f>
        <v>1.6105555555555555</v>
      </c>
      <c r="D45" s="46">
        <f t="shared" si="3"/>
        <v>2.6464705882352941</v>
      </c>
      <c r="E45" s="46">
        <f t="shared" si="3"/>
        <v>0.42355932203389829</v>
      </c>
      <c r="F45" s="46">
        <f t="shared" si="3"/>
        <v>2.5666666666666669</v>
      </c>
      <c r="G45" s="47">
        <f t="shared" si="3"/>
        <v>2.4990000000000001</v>
      </c>
      <c r="L45" s="1" t="s">
        <v>96</v>
      </c>
    </row>
    <row r="46" spans="1:15" ht="35.25" customHeight="1" thickBot="1" x14ac:dyDescent="0.3">
      <c r="A46" s="48" t="s">
        <v>78</v>
      </c>
      <c r="B46" s="49" t="s">
        <v>79</v>
      </c>
      <c r="C46" s="49" t="s">
        <v>80</v>
      </c>
      <c r="D46" s="49" t="s">
        <v>81</v>
      </c>
      <c r="E46" s="49" t="s">
        <v>83</v>
      </c>
      <c r="F46" s="49" t="s">
        <v>81</v>
      </c>
      <c r="G46" s="50" t="s">
        <v>81</v>
      </c>
      <c r="L46" s="1">
        <f>7/57</f>
        <v>0.12280701754385964</v>
      </c>
    </row>
    <row r="47" spans="1:15" x14ac:dyDescent="0.25">
      <c r="A47" s="53"/>
      <c r="B47" s="53"/>
      <c r="C47" s="53"/>
      <c r="D47" s="53"/>
      <c r="E47" s="53"/>
      <c r="F47" s="53"/>
      <c r="G47" s="53"/>
    </row>
    <row r="48" spans="1:15" x14ac:dyDescent="0.25">
      <c r="A48" s="54" t="s">
        <v>94</v>
      </c>
      <c r="B48" s="53"/>
      <c r="C48" s="53"/>
      <c r="D48" s="53"/>
      <c r="E48" s="53"/>
      <c r="F48" s="53"/>
      <c r="G48" s="53"/>
    </row>
    <row r="49" spans="1:7" x14ac:dyDescent="0.25">
      <c r="A49" s="55" t="s">
        <v>93</v>
      </c>
      <c r="B49" s="53"/>
      <c r="C49" s="53"/>
      <c r="D49" s="53"/>
      <c r="E49" s="53"/>
      <c r="F49" s="53"/>
      <c r="G49" s="53"/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7A9ED-967C-4F85-A672-371E75D31CFA}">
  <dimension ref="B3:L20"/>
  <sheetViews>
    <sheetView tabSelected="1" workbookViewId="0">
      <selection activeCell="E9" sqref="E9"/>
    </sheetView>
  </sheetViews>
  <sheetFormatPr defaultRowHeight="15" x14ac:dyDescent="0.25"/>
  <cols>
    <col min="1" max="1" width="5.28515625" style="1" customWidth="1"/>
    <col min="2" max="2" width="29.140625" style="1" customWidth="1"/>
    <col min="3" max="3" width="8.28515625" style="2" bestFit="1" customWidth="1"/>
    <col min="4" max="4" width="11.42578125" style="2" bestFit="1" customWidth="1"/>
    <col min="5" max="10" width="16.85546875" style="2" customWidth="1"/>
    <col min="11" max="11" width="30" style="1" customWidth="1"/>
    <col min="12" max="12" width="10.42578125" style="1" bestFit="1" customWidth="1"/>
    <col min="13" max="16384" width="9.140625" style="1"/>
  </cols>
  <sheetData>
    <row r="3" spans="2:12" ht="15.75" thickBot="1" x14ac:dyDescent="0.3"/>
    <row r="4" spans="2:12" x14ac:dyDescent="0.25">
      <c r="B4" s="77"/>
      <c r="C4" s="63" t="s">
        <v>104</v>
      </c>
      <c r="D4" s="63" t="s">
        <v>105</v>
      </c>
      <c r="E4" s="63" t="s">
        <v>30</v>
      </c>
      <c r="F4" s="63" t="s">
        <v>100</v>
      </c>
      <c r="G4" s="63" t="s">
        <v>99</v>
      </c>
      <c r="H4" s="63" t="s">
        <v>0</v>
      </c>
      <c r="I4" s="63" t="s">
        <v>11</v>
      </c>
      <c r="J4" s="63" t="s">
        <v>129</v>
      </c>
      <c r="K4" s="64" t="s">
        <v>57</v>
      </c>
      <c r="L4" s="2" t="s">
        <v>57</v>
      </c>
    </row>
    <row r="5" spans="2:12" s="56" customFormat="1" ht="12" x14ac:dyDescent="0.25">
      <c r="B5" s="78"/>
      <c r="C5" s="65"/>
      <c r="D5" s="65"/>
      <c r="E5" s="65" t="s">
        <v>111</v>
      </c>
      <c r="F5" s="65" t="s">
        <v>111</v>
      </c>
      <c r="G5" s="65" t="s">
        <v>111</v>
      </c>
      <c r="H5" s="65"/>
      <c r="I5" s="65"/>
      <c r="J5" s="65"/>
      <c r="K5" s="66"/>
    </row>
    <row r="6" spans="2:12" x14ac:dyDescent="0.25">
      <c r="B6" s="67" t="s">
        <v>103</v>
      </c>
      <c r="C6" s="68">
        <v>8</v>
      </c>
      <c r="D6" s="68" t="s">
        <v>114</v>
      </c>
      <c r="E6" s="68">
        <v>6</v>
      </c>
      <c r="F6" s="68">
        <v>1</v>
      </c>
      <c r="G6" s="68">
        <v>4</v>
      </c>
      <c r="H6" s="68">
        <f>8*60</f>
        <v>480</v>
      </c>
      <c r="I6" s="68">
        <f>8/12*0.39</f>
        <v>0.26</v>
      </c>
      <c r="J6" s="68"/>
      <c r="K6" s="69" t="s">
        <v>132</v>
      </c>
    </row>
    <row r="7" spans="2:12" x14ac:dyDescent="0.25">
      <c r="B7" s="67" t="s">
        <v>102</v>
      </c>
      <c r="C7" s="68">
        <v>1</v>
      </c>
      <c r="D7" s="68" t="s">
        <v>106</v>
      </c>
      <c r="E7" s="68">
        <v>0</v>
      </c>
      <c r="F7" s="68">
        <v>0</v>
      </c>
      <c r="G7" s="68">
        <v>0</v>
      </c>
      <c r="H7" s="68">
        <v>0</v>
      </c>
      <c r="I7" s="68">
        <f>2</f>
        <v>2</v>
      </c>
      <c r="J7" s="68"/>
      <c r="K7" s="69" t="s">
        <v>118</v>
      </c>
    </row>
    <row r="8" spans="2:12" x14ac:dyDescent="0.25">
      <c r="B8" s="67" t="s">
        <v>107</v>
      </c>
      <c r="C8" s="68">
        <v>0.5</v>
      </c>
      <c r="D8" s="68" t="s">
        <v>108</v>
      </c>
      <c r="E8" s="68">
        <f>0/2</f>
        <v>0</v>
      </c>
      <c r="F8" s="68">
        <f>2/2</f>
        <v>1</v>
      </c>
      <c r="G8" s="70">
        <f>4.5/2</f>
        <v>2.25</v>
      </c>
      <c r="H8" s="68">
        <f>45/2</f>
        <v>22.5</v>
      </c>
      <c r="I8" s="71">
        <f>35.88/(12*4*2)</f>
        <v>0.37375000000000003</v>
      </c>
      <c r="J8" s="71"/>
      <c r="K8" s="69" t="s">
        <v>119</v>
      </c>
    </row>
    <row r="9" spans="2:12" x14ac:dyDescent="0.25">
      <c r="B9" s="67" t="s">
        <v>109</v>
      </c>
      <c r="C9" s="68">
        <v>0.5</v>
      </c>
      <c r="D9" s="68" t="s">
        <v>108</v>
      </c>
      <c r="E9" s="68">
        <v>0</v>
      </c>
      <c r="F9" s="68">
        <f>200/2</f>
        <v>100</v>
      </c>
      <c r="G9" s="68">
        <v>0</v>
      </c>
      <c r="H9" s="68">
        <f>F9/4*15</f>
        <v>375</v>
      </c>
      <c r="I9" s="71">
        <f>9.46/16*7.05*0.5/2</f>
        <v>1.042078125</v>
      </c>
      <c r="J9" s="71"/>
      <c r="K9" s="69" t="s">
        <v>125</v>
      </c>
    </row>
    <row r="10" spans="2:12" x14ac:dyDescent="0.25">
      <c r="B10" s="67" t="s">
        <v>101</v>
      </c>
      <c r="C10" s="68">
        <v>2</v>
      </c>
      <c r="D10" s="68" t="s">
        <v>110</v>
      </c>
      <c r="E10" s="68">
        <v>24</v>
      </c>
      <c r="F10" s="68">
        <v>1</v>
      </c>
      <c r="G10" s="68">
        <v>2</v>
      </c>
      <c r="H10" s="68">
        <f>120*2</f>
        <v>240</v>
      </c>
      <c r="I10" s="71">
        <f>18.37/27*2</f>
        <v>1.3607407407407408</v>
      </c>
      <c r="J10" s="71"/>
      <c r="K10" s="69" t="s">
        <v>124</v>
      </c>
    </row>
    <row r="11" spans="2:12" x14ac:dyDescent="0.25">
      <c r="B11" s="67" t="s">
        <v>113</v>
      </c>
      <c r="C11" s="68">
        <v>0.5</v>
      </c>
      <c r="D11" s="68" t="s">
        <v>108</v>
      </c>
      <c r="E11" s="68">
        <f>2*2</f>
        <v>4</v>
      </c>
      <c r="F11" s="68">
        <f>24*2</f>
        <v>48</v>
      </c>
      <c r="G11" s="68">
        <v>0</v>
      </c>
      <c r="H11" s="68">
        <f>110*2</f>
        <v>220</v>
      </c>
      <c r="I11" s="71">
        <f>5.35/15*2</f>
        <v>0.71333333333333326</v>
      </c>
      <c r="J11" s="71"/>
      <c r="K11" s="80" t="s">
        <v>120</v>
      </c>
    </row>
    <row r="12" spans="2:12" x14ac:dyDescent="0.25">
      <c r="B12" s="67" t="s">
        <v>127</v>
      </c>
      <c r="C12" s="68">
        <v>0.25</v>
      </c>
      <c r="D12" s="68" t="s">
        <v>108</v>
      </c>
      <c r="E12" s="68">
        <f>1*4</f>
        <v>4</v>
      </c>
      <c r="F12" s="68">
        <f>9*4</f>
        <v>36</v>
      </c>
      <c r="G12" s="68">
        <f>5*4</f>
        <v>20</v>
      </c>
      <c r="H12" s="68">
        <f>80*4</f>
        <v>320</v>
      </c>
      <c r="I12" s="71">
        <f>5.29/19*4</f>
        <v>1.1136842105263158</v>
      </c>
      <c r="J12" s="71"/>
      <c r="K12" s="80" t="s">
        <v>128</v>
      </c>
    </row>
    <row r="13" spans="2:12" x14ac:dyDescent="0.25">
      <c r="B13" s="72" t="s">
        <v>112</v>
      </c>
      <c r="C13" s="68"/>
      <c r="D13" s="68"/>
      <c r="E13" s="73">
        <f t="shared" ref="E13:H13" si="0">SUM(E6:E12)</f>
        <v>38</v>
      </c>
      <c r="F13" s="73">
        <f t="shared" si="0"/>
        <v>187</v>
      </c>
      <c r="G13" s="73">
        <f t="shared" si="0"/>
        <v>28.25</v>
      </c>
      <c r="H13" s="73">
        <f t="shared" si="0"/>
        <v>1657.5</v>
      </c>
      <c r="I13" s="70">
        <f>SUM(I6:I12)</f>
        <v>6.8635864096003889</v>
      </c>
      <c r="J13" s="70"/>
      <c r="K13" s="69"/>
    </row>
    <row r="14" spans="2:12" ht="15.75" thickBot="1" x14ac:dyDescent="0.3">
      <c r="B14" s="72" t="s">
        <v>115</v>
      </c>
      <c r="C14" s="68"/>
      <c r="D14" s="68"/>
      <c r="E14" s="70">
        <f>E13/16</f>
        <v>2.375</v>
      </c>
      <c r="F14" s="70">
        <f t="shared" ref="F14:H14" si="1">F13/16</f>
        <v>11.6875</v>
      </c>
      <c r="G14" s="70">
        <f t="shared" si="1"/>
        <v>1.765625</v>
      </c>
      <c r="H14" s="73">
        <f t="shared" si="1"/>
        <v>103.59375</v>
      </c>
      <c r="I14" s="70">
        <f>I13/16</f>
        <v>0.42897415060002431</v>
      </c>
      <c r="J14" s="70"/>
      <c r="K14" s="69"/>
    </row>
    <row r="15" spans="2:12" ht="30.75" customHeight="1" thickBot="1" x14ac:dyDescent="0.3">
      <c r="B15" s="57" t="s">
        <v>116</v>
      </c>
      <c r="C15" s="58"/>
      <c r="D15" s="58"/>
      <c r="E15" s="61">
        <f>E14*2</f>
        <v>4.75</v>
      </c>
      <c r="F15" s="59">
        <f t="shared" ref="F15:H15" si="2">F14*2</f>
        <v>23.375</v>
      </c>
      <c r="G15" s="61">
        <f t="shared" si="2"/>
        <v>3.53125</v>
      </c>
      <c r="H15" s="60">
        <f t="shared" si="2"/>
        <v>207.1875</v>
      </c>
      <c r="I15" s="62">
        <f>I14*2</f>
        <v>0.85794830120004861</v>
      </c>
      <c r="J15" s="79" t="s">
        <v>130</v>
      </c>
      <c r="K15" s="69"/>
    </row>
    <row r="16" spans="2:12" x14ac:dyDescent="0.25">
      <c r="B16" s="67"/>
      <c r="C16" s="68"/>
      <c r="D16" s="68"/>
      <c r="E16" s="68" t="str">
        <f>E4</f>
        <v>Protein</v>
      </c>
      <c r="F16" s="68" t="str">
        <f t="shared" ref="F16:H16" si="3">F4</f>
        <v>Carbohydrate</v>
      </c>
      <c r="G16" s="68" t="str">
        <f t="shared" si="3"/>
        <v>Fat</v>
      </c>
      <c r="H16" s="68" t="str">
        <f t="shared" si="3"/>
        <v>Calories</v>
      </c>
      <c r="I16" s="68" t="s">
        <v>117</v>
      </c>
      <c r="J16" s="68"/>
      <c r="K16" s="69"/>
    </row>
    <row r="17" spans="2:11" x14ac:dyDescent="0.25">
      <c r="B17" s="67"/>
      <c r="C17" s="68"/>
      <c r="D17" s="68"/>
      <c r="E17" s="68"/>
      <c r="F17" s="68"/>
      <c r="G17" s="68"/>
      <c r="H17" s="68"/>
      <c r="I17" s="68"/>
      <c r="J17" s="68"/>
      <c r="K17" s="69"/>
    </row>
    <row r="18" spans="2:11" x14ac:dyDescent="0.25">
      <c r="B18" s="67" t="s">
        <v>126</v>
      </c>
      <c r="C18" s="68"/>
      <c r="D18" s="68"/>
      <c r="E18" s="68">
        <v>12</v>
      </c>
      <c r="F18" s="68">
        <v>14</v>
      </c>
      <c r="G18" s="68">
        <v>1</v>
      </c>
      <c r="H18" s="68">
        <v>210</v>
      </c>
      <c r="I18" s="71">
        <f>29.2/12</f>
        <v>2.4333333333333331</v>
      </c>
      <c r="J18" s="71" t="s">
        <v>131</v>
      </c>
      <c r="K18" s="69" t="s">
        <v>121</v>
      </c>
    </row>
    <row r="19" spans="2:11" x14ac:dyDescent="0.25">
      <c r="B19" s="67" t="s">
        <v>122</v>
      </c>
      <c r="C19" s="68"/>
      <c r="D19" s="68"/>
      <c r="E19" s="68">
        <v>9</v>
      </c>
      <c r="F19" s="68">
        <v>44</v>
      </c>
      <c r="G19" s="68">
        <v>5</v>
      </c>
      <c r="H19" s="68">
        <v>250</v>
      </c>
      <c r="I19" s="71">
        <f>24.52/12</f>
        <v>2.0433333333333334</v>
      </c>
      <c r="J19" s="71" t="s">
        <v>130</v>
      </c>
      <c r="K19" s="69" t="s">
        <v>123</v>
      </c>
    </row>
    <row r="20" spans="2:11" ht="15.75" thickBot="1" x14ac:dyDescent="0.3">
      <c r="B20" s="74"/>
      <c r="C20" s="75"/>
      <c r="D20" s="75"/>
      <c r="E20" s="75"/>
      <c r="F20" s="75"/>
      <c r="G20" s="75"/>
      <c r="H20" s="75"/>
      <c r="I20" s="75"/>
      <c r="J20" s="75"/>
      <c r="K20" s="7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Electrolytes</vt:lpstr>
      <vt:lpstr>Recovery Drinks</vt:lpstr>
      <vt:lpstr>SNACK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2019-02-27T21:11:06Z</dcterms:created>
  <dcterms:modified xsi:type="dcterms:W3CDTF">2020-05-08T23:23:43Z</dcterms:modified>
</cp:coreProperties>
</file>