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19_Endurance_Athlete_During_Feeding_43020\"/>
    </mc:Choice>
  </mc:AlternateContent>
  <xr:revisionPtr revIDLastSave="0" documentId="8_{1DD36BDF-9EBC-4A88-AA4A-7ABBABD3B49D}" xr6:coauthVersionLast="45" xr6:coauthVersionMax="45" xr10:uidLastSave="{00000000-0000-0000-0000-000000000000}"/>
  <bookViews>
    <workbookView xWindow="-120" yWindow="-120" windowWidth="20730" windowHeight="11160" xr2:uid="{114F8ADD-1F10-4774-8486-EA24821BBE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O5" i="1"/>
  <c r="O15" i="1" s="1"/>
  <c r="D15" i="1"/>
  <c r="E15" i="1"/>
  <c r="F15" i="1"/>
  <c r="G15" i="1"/>
  <c r="H15" i="1"/>
  <c r="I15" i="1"/>
  <c r="J15" i="1"/>
  <c r="K15" i="1"/>
  <c r="L15" i="1"/>
  <c r="N15" i="1"/>
  <c r="P15" i="1"/>
  <c r="C15" i="1"/>
  <c r="C16" i="1"/>
  <c r="D16" i="1"/>
  <c r="E16" i="1"/>
  <c r="F16" i="1"/>
  <c r="G16" i="1"/>
  <c r="H16" i="1"/>
  <c r="I16" i="1"/>
  <c r="J16" i="1"/>
  <c r="K16" i="1"/>
  <c r="L16" i="1"/>
  <c r="P16" i="1"/>
  <c r="Q16" i="1"/>
  <c r="B16" i="1"/>
  <c r="O8" i="1"/>
  <c r="O16" i="1" s="1"/>
  <c r="N8" i="1"/>
  <c r="N4" i="1" s="1"/>
  <c r="I22" i="1"/>
  <c r="O14" i="1"/>
  <c r="I4" i="1"/>
  <c r="R14" i="1"/>
  <c r="K14" i="1" s="1"/>
  <c r="D17" i="1"/>
  <c r="E17" i="1"/>
  <c r="F17" i="1"/>
  <c r="G17" i="1"/>
  <c r="H17" i="1"/>
  <c r="I17" i="1"/>
  <c r="J17" i="1"/>
  <c r="K17" i="1"/>
  <c r="L17" i="1"/>
  <c r="N17" i="1"/>
  <c r="C17" i="1"/>
  <c r="E4" i="1"/>
  <c r="F4" i="1"/>
  <c r="L5" i="1"/>
  <c r="K5" i="1"/>
  <c r="K4" i="1" s="1"/>
  <c r="D5" i="1"/>
  <c r="C5" i="1"/>
  <c r="C4" i="1" s="1"/>
  <c r="G4" i="1"/>
  <c r="H4" i="1"/>
  <c r="J4" i="1"/>
  <c r="O9" i="1"/>
  <c r="O17" i="1" s="1"/>
  <c r="O7" i="1"/>
  <c r="O6" i="1"/>
  <c r="L14" i="1" l="1"/>
  <c r="N16" i="1"/>
  <c r="F13" i="1"/>
  <c r="E13" i="1"/>
  <c r="G13" i="1"/>
  <c r="L13" i="1"/>
  <c r="H13" i="1"/>
  <c r="D14" i="1"/>
  <c r="D13" i="1" s="1"/>
  <c r="I14" i="1"/>
  <c r="I13" i="1" s="1"/>
  <c r="N13" i="1"/>
  <c r="J14" i="1"/>
  <c r="J13" i="1" s="1"/>
  <c r="C14" i="1"/>
  <c r="C13" i="1" s="1"/>
  <c r="O13" i="1"/>
  <c r="Q13" i="1" s="1"/>
  <c r="K13" i="1"/>
  <c r="L4" i="1"/>
  <c r="O4" i="1"/>
  <c r="Q4" i="1" s="1"/>
  <c r="D4" i="1"/>
</calcChain>
</file>

<file path=xl/sharedStrings.xml><?xml version="1.0" encoding="utf-8"?>
<sst xmlns="http://schemas.openxmlformats.org/spreadsheetml/2006/main" count="55" uniqueCount="43">
  <si>
    <t>Product</t>
  </si>
  <si>
    <t>Coconut Water</t>
  </si>
  <si>
    <t>Magnesium</t>
  </si>
  <si>
    <t>Sodium</t>
  </si>
  <si>
    <t>Potassium</t>
  </si>
  <si>
    <t>Cost</t>
  </si>
  <si>
    <t>Calories</t>
  </si>
  <si>
    <t xml:space="preserve"> </t>
  </si>
  <si>
    <t>Nuun</t>
  </si>
  <si>
    <t>Carbohydrates (g)</t>
  </si>
  <si>
    <t>Electrolytes (all mg)</t>
  </si>
  <si>
    <t>electrolyte liquid</t>
  </si>
  <si>
    <t>Chloride</t>
  </si>
  <si>
    <t>1 tsp</t>
  </si>
  <si>
    <t>1 tablet</t>
  </si>
  <si>
    <t>Sulfate</t>
  </si>
  <si>
    <t>Maltodextrin</t>
  </si>
  <si>
    <t>1/2 cup</t>
  </si>
  <si>
    <t>per serving</t>
  </si>
  <si>
    <t>16 oz</t>
  </si>
  <si>
    <t>Protein</t>
  </si>
  <si>
    <t>Fat</t>
  </si>
  <si>
    <t>vs</t>
  </si>
  <si>
    <t>Calcium</t>
  </si>
  <si>
    <t>+ 1/2 C maltodextrin</t>
  </si>
  <si>
    <t>in coconut water</t>
  </si>
  <si>
    <t>Skratch Labs</t>
  </si>
  <si>
    <t>My mix -_ Totals</t>
  </si>
  <si>
    <t>Skratch +' -- Totals</t>
  </si>
  <si>
    <t>1.5 scoops</t>
  </si>
  <si>
    <t>Where</t>
  </si>
  <si>
    <t>amazon</t>
  </si>
  <si>
    <t>aldi's ~ 1.3 cost of amazon</t>
  </si>
  <si>
    <t>Per Bottle ($ US)</t>
  </si>
  <si>
    <t>Bulk
 ($ US)</t>
  </si>
  <si>
    <t>Notes</t>
  </si>
  <si>
    <t>Prices as of 4/25/20</t>
  </si>
  <si>
    <t>Coconunt water from Aldi's -  Nature's Nector Pure Coconut Water</t>
  </si>
  <si>
    <t>Electrolyte liquid from Amazon two types:  LYTEshow Electrolyte (shown) and Trace Minerals Research , Endure, Performance Electrolyte, buy whichever is cheaper on amazon</t>
  </si>
  <si>
    <t>BCAA</t>
  </si>
  <si>
    <t>1/2 scoop</t>
  </si>
  <si>
    <t xml:space="preserve">BCAA from Amazon - BCAA Glutamine Supports Muscle Endurance, Growth Recovery with Essential Amino Acids </t>
  </si>
  <si>
    <t>Maltodextrin from Amazon - NOW Sports Nutrition, Carbo Gain Powder (Maltodextrin), Rapid Absorption, Energy Production, 8-Pound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</si>
</sst>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2" fontId="1" fillId="2" borderId="0" xfId="0" quotePrefix="1" applyNumberFormat="1" applyFont="1" applyFill="1" applyBorder="1" applyAlignment="1">
      <alignment horizontal="center" vertical="center"/>
    </xf>
    <xf numFmtId="168" fontId="0" fillId="2" borderId="3" xfId="0" applyNumberForma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38AE-7059-4F13-83DD-6CC9F5CB3C18}">
  <dimension ref="B1:R23"/>
  <sheetViews>
    <sheetView tabSelected="1" zoomScale="90" zoomScaleNormal="90" workbookViewId="0"/>
  </sheetViews>
  <sheetFormatPr defaultRowHeight="15" x14ac:dyDescent="0.25"/>
  <cols>
    <col min="1" max="1" width="3.7109375" style="1" customWidth="1"/>
    <col min="2" max="2" width="18.28515625" style="1" customWidth="1"/>
    <col min="3" max="4" width="16" style="1" customWidth="1"/>
    <col min="5" max="5" width="7.5703125" style="1" bestFit="1" customWidth="1"/>
    <col min="6" max="6" width="7.85546875" style="1" customWidth="1"/>
    <col min="7" max="10" width="10.140625" style="1" customWidth="1"/>
    <col min="11" max="12" width="12.7109375" style="1" customWidth="1"/>
    <col min="13" max="13" width="2.28515625" style="1" customWidth="1"/>
    <col min="14" max="14" width="7.140625" style="1" customWidth="1"/>
    <col min="15" max="15" width="7.42578125" style="1" customWidth="1"/>
    <col min="16" max="16" width="9.140625" style="1"/>
    <col min="17" max="17" width="21.5703125" style="1" customWidth="1"/>
    <col min="18" max="16384" width="9.140625" style="1"/>
  </cols>
  <sheetData>
    <row r="1" spans="2:18" ht="15.75" thickBot="1" x14ac:dyDescent="0.3"/>
    <row r="2" spans="2:18" x14ac:dyDescent="0.25">
      <c r="B2" s="6" t="s">
        <v>0</v>
      </c>
      <c r="C2" s="7" t="s">
        <v>18</v>
      </c>
      <c r="D2" s="7"/>
      <c r="E2" s="7" t="s">
        <v>20</v>
      </c>
      <c r="F2" s="7" t="s">
        <v>21</v>
      </c>
      <c r="G2" s="26" t="s">
        <v>10</v>
      </c>
      <c r="H2" s="26"/>
      <c r="I2" s="26"/>
      <c r="J2" s="7"/>
      <c r="K2" s="7"/>
      <c r="L2" s="7"/>
      <c r="M2" s="7"/>
      <c r="N2" s="7" t="s">
        <v>5</v>
      </c>
      <c r="O2" s="7"/>
      <c r="P2" s="7"/>
      <c r="Q2" s="11" t="s">
        <v>30</v>
      </c>
    </row>
    <row r="3" spans="2:18" ht="46.5" customHeight="1" thickBot="1" x14ac:dyDescent="0.3">
      <c r="B3" s="12"/>
      <c r="C3" s="13" t="s">
        <v>9</v>
      </c>
      <c r="D3" s="13" t="s">
        <v>6</v>
      </c>
      <c r="E3" s="13"/>
      <c r="F3" s="13"/>
      <c r="G3" s="13" t="s">
        <v>12</v>
      </c>
      <c r="H3" s="13" t="s">
        <v>15</v>
      </c>
      <c r="I3" s="13" t="s">
        <v>23</v>
      </c>
      <c r="J3" s="13" t="s">
        <v>2</v>
      </c>
      <c r="K3" s="27" t="s">
        <v>3</v>
      </c>
      <c r="L3" s="27" t="s">
        <v>4</v>
      </c>
      <c r="M3" s="13"/>
      <c r="N3" s="28" t="s">
        <v>34</v>
      </c>
      <c r="O3" s="28" t="s">
        <v>33</v>
      </c>
      <c r="P3" s="13"/>
      <c r="Q3" s="14"/>
    </row>
    <row r="4" spans="2:18" ht="18.75" x14ac:dyDescent="0.25">
      <c r="B4" s="6" t="s">
        <v>27</v>
      </c>
      <c r="C4" s="7">
        <f>SUM(C5:C9)</f>
        <v>87</v>
      </c>
      <c r="D4" s="30">
        <f>SUM(D5:D9)</f>
        <v>340</v>
      </c>
      <c r="E4" s="7">
        <f>SUM(E5:E9)</f>
        <v>0</v>
      </c>
      <c r="F4" s="7">
        <f>SUM(F5:F9)</f>
        <v>0</v>
      </c>
      <c r="G4" s="7">
        <f>SUM(G5:G9)</f>
        <v>465</v>
      </c>
      <c r="H4" s="7">
        <f>SUM(H5:H9)</f>
        <v>25</v>
      </c>
      <c r="I4" s="7">
        <f>SUM(I5:I9)</f>
        <v>111</v>
      </c>
      <c r="J4" s="7">
        <f>SUM(J5:J9)</f>
        <v>55</v>
      </c>
      <c r="K4" s="8">
        <f>SUM(K5:K9)</f>
        <v>300</v>
      </c>
      <c r="L4" s="8">
        <f>SUM(L5:L9)</f>
        <v>1020</v>
      </c>
      <c r="M4" s="7" t="s">
        <v>7</v>
      </c>
      <c r="N4" s="9">
        <f>SUM(N5:N9)</f>
        <v>135.52000000000001</v>
      </c>
      <c r="O4" s="10">
        <f>SUM(O5:O9)</f>
        <v>1.7239829863328799</v>
      </c>
      <c r="P4" s="7"/>
      <c r="Q4" s="33">
        <f>O4*2</f>
        <v>3.4479659726657599</v>
      </c>
    </row>
    <row r="5" spans="2:18" x14ac:dyDescent="0.25">
      <c r="B5" s="12" t="s">
        <v>1</v>
      </c>
      <c r="C5" s="13">
        <f>11*16/8</f>
        <v>22</v>
      </c>
      <c r="D5" s="13">
        <f>45*16/8</f>
        <v>90</v>
      </c>
      <c r="E5" s="13">
        <v>0</v>
      </c>
      <c r="F5" s="13">
        <v>0</v>
      </c>
      <c r="G5" s="13">
        <v>0</v>
      </c>
      <c r="H5" s="13">
        <v>0</v>
      </c>
      <c r="I5" s="13">
        <f>40*16/8</f>
        <v>80</v>
      </c>
      <c r="J5" s="13">
        <v>0</v>
      </c>
      <c r="K5" s="13">
        <f>40*16/8</f>
        <v>80</v>
      </c>
      <c r="L5" s="13">
        <f>370*16/8</f>
        <v>740</v>
      </c>
      <c r="M5" s="13"/>
      <c r="N5" s="13">
        <v>2.89</v>
      </c>
      <c r="O5" s="15">
        <f>N5/(33.8)</f>
        <v>8.5502958579881674E-2</v>
      </c>
      <c r="P5" s="13" t="s">
        <v>19</v>
      </c>
      <c r="Q5" s="16" t="s">
        <v>32</v>
      </c>
    </row>
    <row r="6" spans="2:18" x14ac:dyDescent="0.25">
      <c r="B6" s="12" t="s">
        <v>8</v>
      </c>
      <c r="C6" s="13">
        <v>2</v>
      </c>
      <c r="D6" s="13">
        <v>10</v>
      </c>
      <c r="E6" s="13">
        <v>0</v>
      </c>
      <c r="F6" s="13">
        <v>0</v>
      </c>
      <c r="G6" s="13">
        <v>75</v>
      </c>
      <c r="H6" s="13">
        <v>0</v>
      </c>
      <c r="I6" s="13">
        <v>15</v>
      </c>
      <c r="J6" s="13">
        <v>15</v>
      </c>
      <c r="K6" s="13">
        <v>100</v>
      </c>
      <c r="L6" s="13">
        <v>150</v>
      </c>
      <c r="M6" s="13"/>
      <c r="N6" s="13">
        <v>37.6</v>
      </c>
      <c r="O6" s="15">
        <f>N6/96</f>
        <v>0.39166666666666666</v>
      </c>
      <c r="P6" s="13" t="s">
        <v>14</v>
      </c>
      <c r="Q6" s="14" t="s">
        <v>31</v>
      </c>
    </row>
    <row r="7" spans="2:18" x14ac:dyDescent="0.25">
      <c r="B7" s="12" t="s">
        <v>11</v>
      </c>
      <c r="C7" s="13">
        <v>0</v>
      </c>
      <c r="D7" s="13">
        <v>0</v>
      </c>
      <c r="E7" s="13">
        <v>0</v>
      </c>
      <c r="F7" s="13">
        <v>0</v>
      </c>
      <c r="G7" s="13">
        <v>390</v>
      </c>
      <c r="H7" s="13">
        <v>25</v>
      </c>
      <c r="I7" s="13">
        <v>0</v>
      </c>
      <c r="J7" s="13">
        <v>40</v>
      </c>
      <c r="K7" s="13">
        <v>120</v>
      </c>
      <c r="L7" s="13">
        <v>130</v>
      </c>
      <c r="M7" s="13"/>
      <c r="N7" s="13">
        <v>40.6</v>
      </c>
      <c r="O7" s="15">
        <f>N7/(120*0.6)</f>
        <v>0.56388888888888888</v>
      </c>
      <c r="P7" s="13" t="s">
        <v>13</v>
      </c>
      <c r="Q7" s="14" t="s">
        <v>31</v>
      </c>
    </row>
    <row r="8" spans="2:18" x14ac:dyDescent="0.25">
      <c r="B8" s="12" t="s">
        <v>39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/>
      <c r="N8" s="13">
        <f>29.99</f>
        <v>29.99</v>
      </c>
      <c r="O8" s="15">
        <f>N8/118</f>
        <v>0.25415254237288132</v>
      </c>
      <c r="P8" s="13" t="s">
        <v>40</v>
      </c>
      <c r="Q8" s="14"/>
    </row>
    <row r="9" spans="2:18" ht="15.75" thickBot="1" x14ac:dyDescent="0.3">
      <c r="B9" s="17" t="s">
        <v>16</v>
      </c>
      <c r="C9" s="18">
        <v>63</v>
      </c>
      <c r="D9" s="18">
        <v>240</v>
      </c>
      <c r="E9" s="18">
        <v>0</v>
      </c>
      <c r="F9" s="18">
        <v>0</v>
      </c>
      <c r="G9" s="18">
        <v>0</v>
      </c>
      <c r="H9" s="18">
        <v>0</v>
      </c>
      <c r="I9" s="18">
        <v>16</v>
      </c>
      <c r="J9" s="18">
        <v>0</v>
      </c>
      <c r="K9" s="18">
        <v>0</v>
      </c>
      <c r="L9" s="18">
        <v>0</v>
      </c>
      <c r="M9" s="18"/>
      <c r="N9" s="18">
        <v>24.44</v>
      </c>
      <c r="O9" s="19">
        <f>N9/57</f>
        <v>0.42877192982456142</v>
      </c>
      <c r="P9" s="18" t="s">
        <v>17</v>
      </c>
      <c r="Q9" s="20" t="s">
        <v>31</v>
      </c>
    </row>
    <row r="10" spans="2:18" ht="8.2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2:18" ht="8.25" customHeight="1" x14ac:dyDescent="0.25">
      <c r="B11" s="35" t="s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2:18" ht="8.25" customHeight="1" thickBo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2:18" ht="18.75" x14ac:dyDescent="0.25">
      <c r="B13" s="21" t="s">
        <v>28</v>
      </c>
      <c r="C13" s="7">
        <f>SUM(C14:C17)</f>
        <v>116.5</v>
      </c>
      <c r="D13" s="30">
        <f>SUM(D14:D17)</f>
        <v>450</v>
      </c>
      <c r="E13" s="7">
        <f>SUM(E14:E17)</f>
        <v>0</v>
      </c>
      <c r="F13" s="7">
        <f>SUM(F14:F17)</f>
        <v>0</v>
      </c>
      <c r="G13" s="7">
        <f>SUM(G14:G17)</f>
        <v>0</v>
      </c>
      <c r="H13" s="7">
        <f>SUM(H14:H17)</f>
        <v>0</v>
      </c>
      <c r="I13" s="9">
        <f>SUM(I14:I17)</f>
        <v>162.44999999999999</v>
      </c>
      <c r="J13" s="9">
        <f>SUM(J14:J17)</f>
        <v>73.5</v>
      </c>
      <c r="K13" s="8">
        <f>SUM(K14:K17)</f>
        <v>650</v>
      </c>
      <c r="L13" s="22">
        <f>SUM(L14:L17)</f>
        <v>798.5</v>
      </c>
      <c r="M13" s="7" t="s">
        <v>7</v>
      </c>
      <c r="N13" s="10">
        <f>SUM(N14:N17)</f>
        <v>76.819999999999993</v>
      </c>
      <c r="O13" s="10">
        <f>SUM(O14:O17)</f>
        <v>2.2309274307773244</v>
      </c>
      <c r="P13" s="7"/>
      <c r="Q13" s="33">
        <f>O13*2</f>
        <v>4.4618548615546487</v>
      </c>
    </row>
    <row r="14" spans="2:18" x14ac:dyDescent="0.25">
      <c r="B14" s="12" t="s">
        <v>26</v>
      </c>
      <c r="C14" s="13">
        <f>21*R14</f>
        <v>31.5</v>
      </c>
      <c r="D14" s="13">
        <f>80*R14</f>
        <v>120</v>
      </c>
      <c r="E14" s="13">
        <v>0</v>
      </c>
      <c r="F14" s="13">
        <v>0</v>
      </c>
      <c r="G14" s="13">
        <v>0</v>
      </c>
      <c r="H14" s="13">
        <v>0</v>
      </c>
      <c r="I14" s="23">
        <f>44.3*R14</f>
        <v>66.449999999999989</v>
      </c>
      <c r="J14" s="23">
        <f>49*R14</f>
        <v>73.5</v>
      </c>
      <c r="K14" s="13">
        <f>380*R14</f>
        <v>570</v>
      </c>
      <c r="L14" s="23">
        <f>39*R14</f>
        <v>58.5</v>
      </c>
      <c r="M14" s="13"/>
      <c r="N14" s="13">
        <v>19.5</v>
      </c>
      <c r="O14" s="15">
        <f>N14/(440/(22*1.5))</f>
        <v>1.4624999999999999</v>
      </c>
      <c r="P14" s="13" t="s">
        <v>29</v>
      </c>
      <c r="Q14" s="14" t="s">
        <v>31</v>
      </c>
      <c r="R14" s="1">
        <f>1.5</f>
        <v>1.5</v>
      </c>
    </row>
    <row r="15" spans="2:18" x14ac:dyDescent="0.25">
      <c r="B15" s="24" t="s">
        <v>25</v>
      </c>
      <c r="C15" s="13">
        <f>C5</f>
        <v>22</v>
      </c>
      <c r="D15" s="13">
        <f t="shared" ref="D15:P15" si="0">D5</f>
        <v>90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80</v>
      </c>
      <c r="J15" s="13">
        <f t="shared" si="0"/>
        <v>0</v>
      </c>
      <c r="K15" s="13">
        <f t="shared" si="0"/>
        <v>80</v>
      </c>
      <c r="L15" s="13">
        <f t="shared" si="0"/>
        <v>740</v>
      </c>
      <c r="M15" s="13" t="s">
        <v>7</v>
      </c>
      <c r="N15" s="13">
        <f t="shared" si="0"/>
        <v>2.89</v>
      </c>
      <c r="O15" s="15">
        <f t="shared" si="0"/>
        <v>8.5502958579881674E-2</v>
      </c>
      <c r="P15" s="13" t="str">
        <f t="shared" si="0"/>
        <v>16 oz</v>
      </c>
      <c r="Q15" s="14" t="s">
        <v>31</v>
      </c>
    </row>
    <row r="16" spans="2:18" x14ac:dyDescent="0.25">
      <c r="B16" s="24" t="str">
        <f>B8</f>
        <v>BCAA</v>
      </c>
      <c r="C16" s="31">
        <f>C8</f>
        <v>0</v>
      </c>
      <c r="D16" s="31">
        <f>D8</f>
        <v>0</v>
      </c>
      <c r="E16" s="31">
        <f>E8</f>
        <v>0</v>
      </c>
      <c r="F16" s="31">
        <f>F8</f>
        <v>0</v>
      </c>
      <c r="G16" s="31">
        <f>G8</f>
        <v>0</v>
      </c>
      <c r="H16" s="31">
        <f>H8</f>
        <v>0</v>
      </c>
      <c r="I16" s="31">
        <f>I8</f>
        <v>0</v>
      </c>
      <c r="J16" s="31">
        <f>J8</f>
        <v>0</v>
      </c>
      <c r="K16" s="31">
        <f>K8</f>
        <v>0</v>
      </c>
      <c r="L16" s="31">
        <f>L8</f>
        <v>0</v>
      </c>
      <c r="M16" s="31" t="s">
        <v>7</v>
      </c>
      <c r="N16" s="31">
        <f>N8</f>
        <v>29.99</v>
      </c>
      <c r="O16" s="32">
        <f>O8</f>
        <v>0.25415254237288132</v>
      </c>
      <c r="P16" s="31" t="str">
        <f>P8</f>
        <v>1/2 scoop</v>
      </c>
      <c r="Q16" s="34">
        <f>Q8</f>
        <v>0</v>
      </c>
    </row>
    <row r="17" spans="2:17" ht="15.75" thickBot="1" x14ac:dyDescent="0.3">
      <c r="B17" s="25" t="s">
        <v>24</v>
      </c>
      <c r="C17" s="18">
        <f>C9</f>
        <v>63</v>
      </c>
      <c r="D17" s="18">
        <f>D9</f>
        <v>240</v>
      </c>
      <c r="E17" s="18">
        <f>E9</f>
        <v>0</v>
      </c>
      <c r="F17" s="18">
        <f>F9</f>
        <v>0</v>
      </c>
      <c r="G17" s="18">
        <f>G9</f>
        <v>0</v>
      </c>
      <c r="H17" s="18">
        <f>H9</f>
        <v>0</v>
      </c>
      <c r="I17" s="18">
        <f>I9</f>
        <v>16</v>
      </c>
      <c r="J17" s="18">
        <f>J9</f>
        <v>0</v>
      </c>
      <c r="K17" s="18">
        <f>K9</f>
        <v>0</v>
      </c>
      <c r="L17" s="18">
        <f>L9</f>
        <v>0</v>
      </c>
      <c r="M17" s="18" t="s">
        <v>7</v>
      </c>
      <c r="N17" s="18">
        <f>N9</f>
        <v>24.44</v>
      </c>
      <c r="O17" s="19">
        <f>O9</f>
        <v>0.42877192982456142</v>
      </c>
      <c r="P17" s="18" t="s">
        <v>17</v>
      </c>
      <c r="Q17" s="20" t="s">
        <v>31</v>
      </c>
    </row>
    <row r="18" spans="2:17" x14ac:dyDescent="0.25">
      <c r="B18" s="5" t="s">
        <v>35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x14ac:dyDescent="0.25">
      <c r="B19" s="29" t="s">
        <v>36</v>
      </c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7</v>
      </c>
      <c r="P19" s="2"/>
      <c r="Q19" s="2"/>
    </row>
    <row r="20" spans="2:17" x14ac:dyDescent="0.25">
      <c r="B20" s="29" t="s">
        <v>37</v>
      </c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7</v>
      </c>
      <c r="P20" s="2"/>
      <c r="Q20" s="2"/>
    </row>
    <row r="21" spans="2:17" x14ac:dyDescent="0.25">
      <c r="B21" s="29" t="s">
        <v>38</v>
      </c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25">
      <c r="B22" s="29" t="s">
        <v>41</v>
      </c>
      <c r="C22" s="2"/>
      <c r="D22" s="2"/>
      <c r="E22" s="2"/>
      <c r="F22" s="2"/>
      <c r="G22" s="2"/>
      <c r="H22" s="2"/>
      <c r="I22" s="3">
        <f>29.99/118</f>
        <v>0.25415254237288132</v>
      </c>
      <c r="J22" s="2"/>
      <c r="K22" s="2"/>
      <c r="L22" s="2"/>
      <c r="M22" s="2"/>
      <c r="N22" s="2"/>
      <c r="O22" s="2"/>
      <c r="P22" s="2"/>
      <c r="Q22" s="2"/>
    </row>
    <row r="23" spans="2:17" x14ac:dyDescent="0.25">
      <c r="B23" s="29" t="s">
        <v>42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2020-04-25T17:35:06Z</dcterms:created>
  <dcterms:modified xsi:type="dcterms:W3CDTF">2020-04-30T14:58:03Z</dcterms:modified>
</cp:coreProperties>
</file>