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13_Finding_Your_Rhythm\"/>
    </mc:Choice>
  </mc:AlternateContent>
  <xr:revisionPtr revIDLastSave="0" documentId="13_ncr:1_{C957580D-B094-406E-859B-88BF35C855D5}" xr6:coauthVersionLast="45" xr6:coauthVersionMax="45" xr10:uidLastSave="{00000000-0000-0000-0000-000000000000}"/>
  <bookViews>
    <workbookView xWindow="-120" yWindow="-120" windowWidth="20730" windowHeight="11160" firstSheet="4" activeTab="7" xr2:uid="{A1A6F269-0FCA-4855-AACC-F0CA4F89B3A0}"/>
  </bookViews>
  <sheets>
    <sheet name="Daily --&gt;" sheetId="9" r:id="rId1"/>
    <sheet name="Daily - Example" sheetId="1" r:id="rId2"/>
    <sheet name="Daily - blank copy" sheetId="4" r:id="rId3"/>
    <sheet name="Weekly --&gt;" sheetId="8" r:id="rId4"/>
    <sheet name="Weekly - Example" sheetId="2" r:id="rId5"/>
    <sheet name="Weekly - empty" sheetId="7" r:id="rId6"/>
    <sheet name="All WEEKS summary --&gt;" sheetId="5" r:id="rId7"/>
    <sheet name="3wk vs 14 wk Summary" sheetId="6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6" l="1"/>
  <c r="G11" i="6"/>
  <c r="I11" i="6"/>
  <c r="K11" i="6"/>
  <c r="M11" i="6"/>
  <c r="O11" i="6"/>
  <c r="Q11" i="6"/>
  <c r="Q5" i="6"/>
  <c r="O5" i="6"/>
  <c r="M5" i="6"/>
  <c r="K5" i="6"/>
  <c r="I5" i="6"/>
  <c r="G5" i="6"/>
  <c r="E5" i="6"/>
  <c r="R26" i="7"/>
  <c r="R23" i="7"/>
  <c r="R20" i="7"/>
  <c r="R17" i="7"/>
  <c r="R14" i="7"/>
  <c r="U10" i="7"/>
  <c r="R10" i="7"/>
  <c r="U9" i="7"/>
  <c r="U8" i="7"/>
  <c r="U7" i="7"/>
  <c r="R7" i="7"/>
  <c r="U6" i="7"/>
  <c r="U5" i="7"/>
  <c r="U4" i="7"/>
  <c r="O4" i="7"/>
  <c r="M4" i="7"/>
  <c r="K4" i="7"/>
  <c r="I4" i="7"/>
  <c r="G4" i="7"/>
  <c r="E4" i="7"/>
  <c r="C4" i="7"/>
  <c r="Q5" i="2"/>
  <c r="M5" i="2"/>
  <c r="O32" i="6" s="1"/>
  <c r="Q32" i="6"/>
  <c r="Q4" i="6" s="1"/>
  <c r="P32" i="6"/>
  <c r="N32" i="6"/>
  <c r="N6" i="6" s="1"/>
  <c r="M32" i="6"/>
  <c r="L32" i="6"/>
  <c r="L4" i="6" s="1"/>
  <c r="K32" i="6"/>
  <c r="J32" i="6"/>
  <c r="I32" i="6"/>
  <c r="H32" i="6"/>
  <c r="H4" i="6" s="1"/>
  <c r="G32" i="6"/>
  <c r="F32" i="6"/>
  <c r="E32" i="6"/>
  <c r="E6" i="6" s="1"/>
  <c r="D32" i="6"/>
  <c r="D7" i="6" s="1"/>
  <c r="T42" i="6"/>
  <c r="S42" i="6"/>
  <c r="R42" i="6"/>
  <c r="T40" i="6"/>
  <c r="S40" i="6"/>
  <c r="R40" i="6"/>
  <c r="T38" i="6"/>
  <c r="S38" i="6"/>
  <c r="R38" i="6"/>
  <c r="T36" i="6"/>
  <c r="S36" i="6"/>
  <c r="R36" i="6"/>
  <c r="T34" i="6"/>
  <c r="S34" i="6"/>
  <c r="R34" i="6"/>
  <c r="T30" i="6"/>
  <c r="S30" i="6"/>
  <c r="R30" i="6"/>
  <c r="T28" i="6"/>
  <c r="S28" i="6"/>
  <c r="R28" i="6"/>
  <c r="T26" i="6"/>
  <c r="S26" i="6"/>
  <c r="R26" i="6"/>
  <c r="T24" i="6"/>
  <c r="S24" i="6"/>
  <c r="R24" i="6"/>
  <c r="T22" i="6"/>
  <c r="S22" i="6"/>
  <c r="R22" i="6"/>
  <c r="T20" i="6"/>
  <c r="S20" i="6"/>
  <c r="R20" i="6"/>
  <c r="C20" i="6"/>
  <c r="C22" i="6" s="1"/>
  <c r="C24" i="6" s="1"/>
  <c r="C26" i="6" s="1"/>
  <c r="C28" i="6" s="1"/>
  <c r="C30" i="6" s="1"/>
  <c r="T18" i="6"/>
  <c r="S18" i="6"/>
  <c r="R18" i="6"/>
  <c r="C18" i="6"/>
  <c r="T16" i="6"/>
  <c r="S16" i="6"/>
  <c r="R16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P8" i="6"/>
  <c r="N8" i="6"/>
  <c r="M8" i="6"/>
  <c r="K8" i="6"/>
  <c r="J8" i="6"/>
  <c r="I8" i="6"/>
  <c r="G8" i="6"/>
  <c r="F8" i="6"/>
  <c r="P7" i="6"/>
  <c r="N7" i="6"/>
  <c r="M7" i="6"/>
  <c r="K7" i="6"/>
  <c r="J7" i="6"/>
  <c r="I7" i="6"/>
  <c r="G7" i="6"/>
  <c r="F7" i="6"/>
  <c r="P6" i="6"/>
  <c r="M6" i="6"/>
  <c r="K6" i="6"/>
  <c r="J6" i="6"/>
  <c r="I6" i="6"/>
  <c r="G6" i="6"/>
  <c r="F6" i="6"/>
  <c r="P4" i="6"/>
  <c r="M4" i="6"/>
  <c r="K4" i="6"/>
  <c r="J4" i="6"/>
  <c r="I4" i="6"/>
  <c r="G4" i="6"/>
  <c r="F4" i="6"/>
  <c r="E4" i="6"/>
  <c r="R10" i="2"/>
  <c r="C4" i="2"/>
  <c r="R26" i="2"/>
  <c r="O4" i="2"/>
  <c r="M4" i="2"/>
  <c r="K4" i="2"/>
  <c r="I4" i="2"/>
  <c r="G4" i="2"/>
  <c r="E4" i="2"/>
  <c r="U11" i="2"/>
  <c r="U10" i="2"/>
  <c r="U9" i="2"/>
  <c r="U8" i="2"/>
  <c r="U7" i="2"/>
  <c r="U6" i="2"/>
  <c r="U5" i="2"/>
  <c r="O5" i="2"/>
  <c r="M17" i="2"/>
  <c r="K5" i="2"/>
  <c r="I5" i="2"/>
  <c r="G5" i="2"/>
  <c r="E5" i="2"/>
  <c r="C5" i="2"/>
  <c r="R23" i="2"/>
  <c r="R20" i="2"/>
  <c r="R17" i="2"/>
  <c r="R14" i="2"/>
  <c r="E14" i="4"/>
  <c r="D14" i="4"/>
  <c r="G15" i="1"/>
  <c r="E14" i="1"/>
  <c r="D14" i="1"/>
  <c r="Q6" i="6" l="1"/>
  <c r="H7" i="6"/>
  <c r="L7" i="6"/>
  <c r="Q7" i="6"/>
  <c r="H8" i="6"/>
  <c r="L8" i="6"/>
  <c r="Q8" i="6"/>
  <c r="H6" i="6"/>
  <c r="L6" i="6"/>
  <c r="E7" i="6"/>
  <c r="E8" i="6"/>
  <c r="Q5" i="7"/>
  <c r="Q4" i="7"/>
  <c r="R5" i="7"/>
  <c r="R4" i="7"/>
  <c r="R21" i="7" s="1"/>
  <c r="V8" i="7" s="1"/>
  <c r="O7" i="6"/>
  <c r="O8" i="6"/>
  <c r="O6" i="6"/>
  <c r="N4" i="6"/>
  <c r="O4" i="6"/>
  <c r="S32" i="6"/>
  <c r="S7" i="6" s="1"/>
  <c r="D8" i="6"/>
  <c r="R32" i="6"/>
  <c r="D4" i="6"/>
  <c r="D6" i="6"/>
  <c r="R4" i="2"/>
  <c r="Q4" i="2"/>
  <c r="S5" i="7" l="1"/>
  <c r="R11" i="7"/>
  <c r="V5" i="7" s="1"/>
  <c r="R15" i="7"/>
  <c r="V6" i="7" s="1"/>
  <c r="R8" i="7"/>
  <c r="V4" i="7" s="1"/>
  <c r="R24" i="7"/>
  <c r="V9" i="7" s="1"/>
  <c r="R27" i="7"/>
  <c r="V10" i="7" s="1"/>
  <c r="R18" i="7"/>
  <c r="V7" i="7" s="1"/>
  <c r="S5" i="2"/>
  <c r="S6" i="6"/>
  <c r="S8" i="6"/>
  <c r="S4" i="6"/>
  <c r="R8" i="6"/>
  <c r="R7" i="6"/>
  <c r="T32" i="6"/>
  <c r="R6" i="6"/>
  <c r="R4" i="6"/>
  <c r="T4" i="6" l="1"/>
  <c r="T6" i="6"/>
  <c r="T7" i="6"/>
  <c r="T8" i="6"/>
  <c r="R7" i="2" l="1"/>
  <c r="R5" i="2"/>
  <c r="R8" i="2" l="1"/>
  <c r="V5" i="2" s="1"/>
  <c r="R15" i="2"/>
  <c r="V7" i="2" s="1"/>
  <c r="R18" i="2"/>
  <c r="V8" i="2" s="1"/>
  <c r="R21" i="2"/>
  <c r="V9" i="2" s="1"/>
  <c r="R27" i="2"/>
  <c r="V11" i="2" s="1"/>
  <c r="R24" i="2"/>
  <c r="V10" i="2" s="1"/>
  <c r="R11" i="2"/>
  <c r="V6" i="2" s="1"/>
</calcChain>
</file>

<file path=xl/sharedStrings.xml><?xml version="1.0" encoding="utf-8"?>
<sst xmlns="http://schemas.openxmlformats.org/spreadsheetml/2006/main" count="349" uniqueCount="151">
  <si>
    <t>Plan</t>
  </si>
  <si>
    <t>Actual</t>
  </si>
  <si>
    <t>need ~3+ hr blocks in shop</t>
  </si>
  <si>
    <t>cancelled last min</t>
  </si>
  <si>
    <t>off list, research min time 1.5 hrs</t>
  </si>
  <si>
    <t>good</t>
  </si>
  <si>
    <t>looking back now steady HR high</t>
  </si>
  <si>
    <t>Learned</t>
  </si>
  <si>
    <t>TOTALS</t>
  </si>
  <si>
    <t xml:space="preserve"> </t>
  </si>
  <si>
    <t>notes:  LEG = Legacy, SP = SPIRIT, MCV = My Chosen Vocation, PHY = Physical</t>
  </si>
  <si>
    <t xml:space="preserve"> delta ~ -0.9 hr, ratio = 0.9  GOOD</t>
  </si>
  <si>
    <t>Category</t>
  </si>
  <si>
    <t>LEG</t>
  </si>
  <si>
    <t>SP</t>
  </si>
  <si>
    <t>MCV</t>
  </si>
  <si>
    <t>PHY</t>
  </si>
  <si>
    <t>Action</t>
  </si>
  <si>
    <t>EXAMPLE</t>
  </si>
  <si>
    <t>DATE --&gt;</t>
  </si>
  <si>
    <t>Thursday 2/28/19</t>
  </si>
  <si>
    <t xml:space="preserve">Morning routine including Read + Blue light </t>
  </si>
  <si>
    <t>Drop my bride off at the Airport</t>
  </si>
  <si>
    <t>Work on building car checks, failed gauges, etc.</t>
  </si>
  <si>
    <t>Meeting w Mentee</t>
  </si>
  <si>
    <t>Meeting w Leader</t>
  </si>
  <si>
    <t>Research weld tanks, gauges, stands, purchase</t>
  </si>
  <si>
    <t xml:space="preserve">Weights Bench, Military, Bent Row, Tri-push, Dips </t>
  </si>
  <si>
    <t xml:space="preserve">Ride 2 X 30 min steady totals for Feb 39.5 X 30 min blocks </t>
  </si>
  <si>
    <t>Cook w Son then TV</t>
  </si>
  <si>
    <t>try many elements need to adjust est</t>
  </si>
  <si>
    <t>good progress</t>
  </si>
  <si>
    <t>off to TX!</t>
  </si>
  <si>
    <t>Notes:  abreviations for your Categories or Areas of Life</t>
  </si>
  <si>
    <t xml:space="preserve">Week </t>
  </si>
  <si>
    <t>SPIRIT</t>
  </si>
  <si>
    <t>FIN</t>
  </si>
  <si>
    <t>REV</t>
  </si>
  <si>
    <t>Sun</t>
  </si>
  <si>
    <t>Mon</t>
  </si>
  <si>
    <t>Tue</t>
  </si>
  <si>
    <t>Wed</t>
  </si>
  <si>
    <t>Thur</t>
  </si>
  <si>
    <t>Fri</t>
  </si>
  <si>
    <t>Sat</t>
  </si>
  <si>
    <t>Totals</t>
  </si>
  <si>
    <t>Read + Blue light</t>
  </si>
  <si>
    <t>Church</t>
  </si>
  <si>
    <t>Stack w Son</t>
  </si>
  <si>
    <t>Org FIN folders</t>
  </si>
  <si>
    <t>Other</t>
  </si>
  <si>
    <t>email</t>
  </si>
  <si>
    <t>order</t>
  </si>
  <si>
    <t>work trn course</t>
  </si>
  <si>
    <t>phone w mentee</t>
  </si>
  <si>
    <t>plan w Son for him</t>
  </si>
  <si>
    <t>now 8 weeks track</t>
  </si>
  <si>
    <t>trn program</t>
  </si>
  <si>
    <t>ride 30 X 4</t>
  </si>
  <si>
    <t>Read + BL</t>
  </si>
  <si>
    <t>Elevator sp trn</t>
  </si>
  <si>
    <t>stock stop loss</t>
  </si>
  <si>
    <t>plan Peru trip</t>
  </si>
  <si>
    <t>Get org</t>
  </si>
  <si>
    <t>w daughter Peru</t>
  </si>
  <si>
    <t>bride Peru plan</t>
  </si>
  <si>
    <t>stocks</t>
  </si>
  <si>
    <t>weigts</t>
  </si>
  <si>
    <t>yoga - yin</t>
  </si>
  <si>
    <t>yoga - adv</t>
  </si>
  <si>
    <t>med + sleep</t>
  </si>
  <si>
    <t>org/rev trn mat'l</t>
  </si>
  <si>
    <t>budget overall</t>
  </si>
  <si>
    <t>budget trip</t>
  </si>
  <si>
    <t>ride 30 X 6</t>
  </si>
  <si>
    <t>think focus</t>
  </si>
  <si>
    <t xml:space="preserve"> build car</t>
  </si>
  <si>
    <t>3X meeting summaries</t>
  </si>
  <si>
    <t>NOTES</t>
  </si>
  <si>
    <t xml:space="preserve"> + budget</t>
  </si>
  <si>
    <t xml:space="preserve"> + 8 wks of track</t>
  </si>
  <si>
    <t xml:space="preserve"> + some build car</t>
  </si>
  <si>
    <t xml:space="preserve"> + ride 30 X 14</t>
  </si>
  <si>
    <t>LL - w/o focus day will not work on build</t>
  </si>
  <si>
    <t>LL - w course trn CPT need another focus</t>
  </si>
  <si>
    <t xml:space="preserve"> + trn course complete (CPT)</t>
  </si>
  <si>
    <t>read @ night</t>
  </si>
  <si>
    <t>Total</t>
  </si>
  <si>
    <t>Deep Work</t>
  </si>
  <si>
    <t>Reflect week</t>
  </si>
  <si>
    <t>Review week</t>
  </si>
  <si>
    <t>small group MERGE</t>
  </si>
  <si>
    <t xml:space="preserve"> + continued medical diet</t>
  </si>
  <si>
    <t xml:space="preserve"> + Stopped FIN class pursuit</t>
  </si>
  <si>
    <t xml:space="preserve"> - sell built car ad still not up</t>
  </si>
  <si>
    <t>weights-legs 3 of 5 sets</t>
  </si>
  <si>
    <t>weights-legs 2 of 5 sets</t>
  </si>
  <si>
    <t>Men's small group</t>
  </si>
  <si>
    <t>research 3X @ night</t>
  </si>
  <si>
    <t>pull-ups</t>
  </si>
  <si>
    <t>w Leader + w Mentee</t>
  </si>
  <si>
    <t>weights - upper</t>
  </si>
  <si>
    <t>discuss w friends</t>
  </si>
  <si>
    <t>discuss life w friends</t>
  </si>
  <si>
    <t>Cook high protein bars</t>
  </si>
  <si>
    <t>pull ups</t>
  </si>
  <si>
    <t xml:space="preserve"> + weights - sub pull-ups for upper for time</t>
  </si>
  <si>
    <t>Summary</t>
  </si>
  <si>
    <t>high, lower by 5 hours</t>
  </si>
  <si>
    <t>high, unusual typical 3 hrs</t>
  </si>
  <si>
    <t>DEEP WORK % (below)</t>
  </si>
  <si>
    <t>TRN class takes ~12hr</t>
  </si>
  <si>
    <t>notes:  my selected Categories or Areas of Life</t>
  </si>
  <si>
    <t xml:space="preserve">LEG = Legacy, SP = SPIRIT, FIN = Financial, </t>
  </si>
  <si>
    <t>MCV = My Chosen Vocation, PHY = Physical, REV = Review</t>
  </si>
  <si>
    <t>notes:  my selected Categories or Areas of Life - LEG = Legacy, SP = SPIRIT, FIN = Financial, MCV = My Chosen Vocation, PHY = Physical, REV = Review</t>
  </si>
  <si>
    <t>too low, add 12 hours!</t>
  </si>
  <si>
    <t>good, yet usually higher</t>
  </si>
  <si>
    <t>date</t>
  </si>
  <si>
    <t>SUN</t>
  </si>
  <si>
    <t>MON</t>
  </si>
  <si>
    <t>TUE</t>
  </si>
  <si>
    <t>WED</t>
  </si>
  <si>
    <t>THU</t>
  </si>
  <si>
    <t>FRI</t>
  </si>
  <si>
    <t>SAT</t>
  </si>
  <si>
    <t>SUM</t>
  </si>
  <si>
    <t>% DW</t>
  </si>
  <si>
    <t>total</t>
  </si>
  <si>
    <t>deep work</t>
  </si>
  <si>
    <t>stdev</t>
  </si>
  <si>
    <t>max</t>
  </si>
  <si>
    <t>min</t>
  </si>
  <si>
    <t>average
 - 3 wks</t>
  </si>
  <si>
    <t>Green</t>
  </si>
  <si>
    <t>DW &gt; 4.5</t>
  </si>
  <si>
    <t>Total &gt; 9.5</t>
  </si>
  <si>
    <t>Red =  0</t>
  </si>
  <si>
    <t>est</t>
  </si>
  <si>
    <t>garage</t>
  </si>
  <si>
    <t>outside</t>
  </si>
  <si>
    <t xml:space="preserve"> + Deep Work ~1.2, typically ~ 1/3</t>
  </si>
  <si>
    <t xml:space="preserve"> + </t>
  </si>
  <si>
    <t xml:space="preserve"> - </t>
  </si>
  <si>
    <t>LL -</t>
  </si>
  <si>
    <t xml:space="preserve">LL - </t>
  </si>
  <si>
    <t>NOTES:  my selected Categories or Areas of Life</t>
  </si>
  <si>
    <t>CATEGORY</t>
  </si>
  <si>
    <t>% time</t>
  </si>
  <si>
    <t>CHANGES!</t>
  </si>
  <si>
    <t>average 
- all 14 wks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</si>
</sst>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m/d/yy;@"/>
    <numFmt numFmtId="17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BB4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CCEB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2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74" fontId="0" fillId="0" borderId="0" xfId="0" applyNumberFormat="1" applyAlignment="1">
      <alignment horizontal="center"/>
    </xf>
    <xf numFmtId="174" fontId="6" fillId="2" borderId="0" xfId="0" applyNumberFormat="1" applyFont="1" applyFill="1" applyBorder="1" applyAlignment="1">
      <alignment horizontal="center"/>
    </xf>
    <xf numFmtId="0" fontId="0" fillId="2" borderId="0" xfId="0" applyFill="1"/>
    <xf numFmtId="174" fontId="0" fillId="2" borderId="0" xfId="0" applyNumberFormat="1" applyFill="1" applyAlignment="1">
      <alignment horizontal="center"/>
    </xf>
    <xf numFmtId="17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74" fontId="0" fillId="2" borderId="2" xfId="0" applyNumberForma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74" fontId="9" fillId="2" borderId="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74" fontId="0" fillId="2" borderId="5" xfId="0" applyNumberForma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9" fontId="0" fillId="2" borderId="6" xfId="1" applyFont="1" applyFill="1" applyBorder="1" applyAlignment="1">
      <alignment horizontal="center"/>
    </xf>
    <xf numFmtId="174" fontId="0" fillId="2" borderId="6" xfId="0" applyNumberFormat="1" applyFill="1" applyBorder="1" applyAlignment="1">
      <alignment horizontal="center"/>
    </xf>
    <xf numFmtId="174" fontId="0" fillId="2" borderId="7" xfId="0" applyNumberForma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9" fontId="11" fillId="3" borderId="1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9" xfId="0" applyFill="1" applyBorder="1"/>
    <xf numFmtId="9" fontId="0" fillId="2" borderId="9" xfId="1" applyFont="1" applyFill="1" applyBorder="1" applyAlignment="1">
      <alignment horizontal="center"/>
    </xf>
    <xf numFmtId="0" fontId="0" fillId="0" borderId="0" xfId="0" applyFill="1"/>
    <xf numFmtId="1" fontId="11" fillId="0" borderId="5" xfId="0" applyNumberFormat="1" applyFont="1" applyFill="1" applyBorder="1" applyAlignment="1">
      <alignment horizontal="center"/>
    </xf>
    <xf numFmtId="9" fontId="11" fillId="0" borderId="5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12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74" fontId="9" fillId="4" borderId="5" xfId="0" applyNumberFormat="1" applyFont="1" applyFill="1" applyBorder="1" applyAlignment="1">
      <alignment horizontal="center"/>
    </xf>
    <xf numFmtId="9" fontId="9" fillId="4" borderId="0" xfId="1" applyFont="1" applyFill="1" applyBorder="1"/>
    <xf numFmtId="9" fontId="9" fillId="4" borderId="0" xfId="0" applyNumberFormat="1" applyFont="1" applyFill="1" applyBorder="1"/>
    <xf numFmtId="174" fontId="9" fillId="4" borderId="7" xfId="0" applyNumberFormat="1" applyFont="1" applyFill="1" applyBorder="1" applyAlignment="1">
      <alignment horizontal="center"/>
    </xf>
    <xf numFmtId="9" fontId="9" fillId="4" borderId="8" xfId="0" applyNumberFormat="1" applyFont="1" applyFill="1" applyBorder="1"/>
    <xf numFmtId="0" fontId="6" fillId="2" borderId="6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7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5" borderId="2" xfId="0" applyFill="1" applyBorder="1"/>
    <xf numFmtId="174" fontId="0" fillId="5" borderId="2" xfId="0" applyNumberForma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8" fillId="5" borderId="4" xfId="0" applyNumberFormat="1" applyFont="1" applyFill="1" applyBorder="1" applyAlignment="1">
      <alignment horizontal="center"/>
    </xf>
    <xf numFmtId="9" fontId="0" fillId="5" borderId="0" xfId="1" applyFont="1" applyFill="1" applyBorder="1" applyAlignment="1">
      <alignment horizontal="center"/>
    </xf>
    <xf numFmtId="0" fontId="0" fillId="2" borderId="7" xfId="0" applyFill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3" fontId="7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3" fontId="6" fillId="0" borderId="0" xfId="0" applyNumberFormat="1" applyFont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0" fillId="6" borderId="6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3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4" fontId="11" fillId="2" borderId="5" xfId="0" applyNumberFormat="1" applyFont="1" applyFill="1" applyBorder="1" applyAlignment="1">
      <alignment horizontal="center"/>
    </xf>
    <xf numFmtId="174" fontId="0" fillId="0" borderId="11" xfId="0" applyNumberFormat="1" applyBorder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0" fontId="0" fillId="4" borderId="15" xfId="0" applyFill="1" applyBorder="1"/>
    <xf numFmtId="0" fontId="12" fillId="4" borderId="16" xfId="0" applyFont="1" applyFill="1" applyBorder="1" applyAlignment="1">
      <alignment horizontal="center"/>
    </xf>
    <xf numFmtId="174" fontId="9" fillId="4" borderId="17" xfId="0" applyNumberFormat="1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74" fontId="9" fillId="4" borderId="19" xfId="0" applyNumberFormat="1" applyFont="1" applyFill="1" applyBorder="1" applyAlignment="1">
      <alignment horizontal="center"/>
    </xf>
    <xf numFmtId="9" fontId="9" fillId="4" borderId="20" xfId="0" applyNumberFormat="1" applyFont="1" applyFill="1" applyBorder="1"/>
    <xf numFmtId="0" fontId="0" fillId="4" borderId="21" xfId="0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ill="1"/>
    <xf numFmtId="0" fontId="5" fillId="3" borderId="0" xfId="0" applyFont="1" applyFill="1"/>
    <xf numFmtId="0" fontId="0" fillId="2" borderId="2" xfId="0" applyFill="1" applyBorder="1" applyAlignment="1">
      <alignment horizontal="center" vertical="center"/>
    </xf>
    <xf numFmtId="173" fontId="0" fillId="2" borderId="3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4" fontId="11" fillId="2" borderId="5" xfId="0" applyNumberFormat="1" applyFont="1" applyFill="1" applyBorder="1" applyAlignment="1">
      <alignment horizontal="center" vertical="center"/>
    </xf>
    <xf numFmtId="174" fontId="11" fillId="2" borderId="6" xfId="0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74" fontId="7" fillId="2" borderId="5" xfId="0" applyNumberFormat="1" applyFont="1" applyFill="1" applyBorder="1" applyAlignment="1">
      <alignment horizontal="center" vertical="center"/>
    </xf>
    <xf numFmtId="174" fontId="7" fillId="2" borderId="6" xfId="0" applyNumberFormat="1" applyFont="1" applyFill="1" applyBorder="1" applyAlignment="1">
      <alignment horizontal="center" vertical="center"/>
    </xf>
    <xf numFmtId="9" fontId="7" fillId="2" borderId="6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9" fontId="7" fillId="2" borderId="9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4" fontId="11" fillId="2" borderId="2" xfId="0" applyNumberFormat="1" applyFont="1" applyFill="1" applyBorder="1" applyAlignment="1">
      <alignment horizontal="center" vertical="center"/>
    </xf>
    <xf numFmtId="174" fontId="11" fillId="2" borderId="4" xfId="0" applyNumberFormat="1" applyFont="1" applyFill="1" applyBorder="1" applyAlignment="1">
      <alignment horizontal="center" vertical="center"/>
    </xf>
    <xf numFmtId="174" fontId="11" fillId="2" borderId="3" xfId="0" applyNumberFormat="1" applyFont="1" applyFill="1" applyBorder="1" applyAlignment="1">
      <alignment horizontal="center" vertical="center"/>
    </xf>
    <xf numFmtId="9" fontId="11" fillId="2" borderId="4" xfId="1" applyFont="1" applyFill="1" applyBorder="1" applyAlignment="1">
      <alignment horizontal="center" vertical="center"/>
    </xf>
    <xf numFmtId="173" fontId="0" fillId="2" borderId="0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3" fontId="7" fillId="2" borderId="0" xfId="0" applyNumberFormat="1" applyFont="1" applyFill="1" applyBorder="1" applyAlignment="1">
      <alignment horizontal="center" vertical="center" wrapText="1"/>
    </xf>
    <xf numFmtId="173" fontId="7" fillId="2" borderId="0" xfId="0" applyNumberFormat="1" applyFont="1" applyFill="1" applyBorder="1" applyAlignment="1">
      <alignment horizontal="center" vertical="center"/>
    </xf>
    <xf numFmtId="174" fontId="7" fillId="2" borderId="0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3" fontId="7" fillId="2" borderId="8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74" fontId="11" fillId="9" borderId="5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174" fontId="11" fillId="9" borderId="2" xfId="0" applyNumberFormat="1" applyFont="1" applyFill="1" applyBorder="1" applyAlignment="1">
      <alignment horizontal="center" vertical="center"/>
    </xf>
    <xf numFmtId="9" fontId="11" fillId="2" borderId="6" xfId="1" applyFont="1" applyFill="1" applyBorder="1" applyAlignment="1">
      <alignment horizontal="center" vertical="center"/>
    </xf>
    <xf numFmtId="9" fontId="10" fillId="2" borderId="6" xfId="1" applyFont="1" applyFill="1" applyBorder="1" applyAlignment="1">
      <alignment horizontal="center" vertical="center"/>
    </xf>
    <xf numFmtId="174" fontId="10" fillId="2" borderId="5" xfId="0" applyNumberFormat="1" applyFont="1" applyFill="1" applyBorder="1" applyAlignment="1">
      <alignment horizontal="center" vertical="center"/>
    </xf>
    <xf numFmtId="174" fontId="10" fillId="2" borderId="0" xfId="0" applyNumberFormat="1" applyFont="1" applyFill="1" applyBorder="1" applyAlignment="1">
      <alignment horizontal="center" vertical="center"/>
    </xf>
    <xf numFmtId="9" fontId="10" fillId="9" borderId="6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F60F3-8CCB-4882-BDFB-383A8D63C512}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2034-4F26-4335-87DC-A3CFD1E85B96}">
  <dimension ref="B1:G15"/>
  <sheetViews>
    <sheetView zoomScale="107" workbookViewId="0">
      <selection activeCell="C17" sqref="C17"/>
    </sheetView>
  </sheetViews>
  <sheetFormatPr defaultRowHeight="15" x14ac:dyDescent="0.25"/>
  <cols>
    <col min="1" max="1" width="2.28515625" customWidth="1"/>
    <col min="2" max="2" width="8.85546875" style="1" bestFit="1" customWidth="1"/>
    <col min="3" max="3" width="57.85546875" bestFit="1" customWidth="1"/>
    <col min="4" max="5" width="9.140625" style="1"/>
    <col min="6" max="6" width="30.5703125" style="1" bestFit="1" customWidth="1"/>
  </cols>
  <sheetData>
    <row r="1" spans="2:7" x14ac:dyDescent="0.25">
      <c r="B1" s="1" t="s">
        <v>18</v>
      </c>
    </row>
    <row r="2" spans="2:7" x14ac:dyDescent="0.25">
      <c r="B2" s="6" t="s">
        <v>19</v>
      </c>
      <c r="C2" s="7" t="s">
        <v>20</v>
      </c>
      <c r="D2" s="2"/>
      <c r="E2" s="2"/>
      <c r="F2" s="2"/>
    </row>
    <row r="3" spans="2:7" ht="18.75" x14ac:dyDescent="0.3">
      <c r="B3" s="11" t="s">
        <v>12</v>
      </c>
      <c r="C3" s="8" t="s">
        <v>17</v>
      </c>
      <c r="D3" s="5" t="s">
        <v>0</v>
      </c>
      <c r="E3" s="5" t="s">
        <v>1</v>
      </c>
      <c r="F3" s="5" t="s">
        <v>7</v>
      </c>
    </row>
    <row r="4" spans="2:7" x14ac:dyDescent="0.25">
      <c r="B4" s="6" t="s">
        <v>13</v>
      </c>
      <c r="C4" s="8" t="s">
        <v>21</v>
      </c>
      <c r="D4" s="2">
        <v>0.5</v>
      </c>
      <c r="E4" s="2">
        <v>1.1000000000000001</v>
      </c>
      <c r="F4" s="12" t="s">
        <v>30</v>
      </c>
    </row>
    <row r="5" spans="2:7" x14ac:dyDescent="0.25">
      <c r="B5" s="6" t="s">
        <v>14</v>
      </c>
      <c r="C5" s="8" t="s">
        <v>22</v>
      </c>
      <c r="D5" s="2">
        <v>0.5</v>
      </c>
      <c r="E5" s="2">
        <v>0.5</v>
      </c>
      <c r="F5" s="2" t="s">
        <v>32</v>
      </c>
    </row>
    <row r="6" spans="2:7" x14ac:dyDescent="0.25">
      <c r="B6" s="6" t="s">
        <v>15</v>
      </c>
      <c r="C6" s="8" t="s">
        <v>23</v>
      </c>
      <c r="D6" s="2">
        <v>2</v>
      </c>
      <c r="E6" s="2">
        <v>3.5</v>
      </c>
      <c r="F6" s="2" t="s">
        <v>2</v>
      </c>
    </row>
    <row r="7" spans="2:7" x14ac:dyDescent="0.25">
      <c r="B7" s="6" t="s">
        <v>13</v>
      </c>
      <c r="C7" s="8" t="s">
        <v>24</v>
      </c>
      <c r="D7" s="2">
        <v>1.5</v>
      </c>
      <c r="E7" s="2">
        <v>0</v>
      </c>
      <c r="F7" s="2" t="s">
        <v>3</v>
      </c>
    </row>
    <row r="8" spans="2:7" x14ac:dyDescent="0.25">
      <c r="B8" s="6" t="s">
        <v>13</v>
      </c>
      <c r="C8" s="8" t="s">
        <v>25</v>
      </c>
      <c r="D8" s="2">
        <v>2</v>
      </c>
      <c r="E8" s="2">
        <v>0</v>
      </c>
      <c r="F8" s="2" t="s">
        <v>3</v>
      </c>
    </row>
    <row r="9" spans="2:7" x14ac:dyDescent="0.25">
      <c r="B9" s="6" t="s">
        <v>15</v>
      </c>
      <c r="C9" s="8" t="s">
        <v>26</v>
      </c>
      <c r="D9" s="2">
        <v>1</v>
      </c>
      <c r="E9" s="2">
        <v>1.5</v>
      </c>
      <c r="F9" s="2" t="s">
        <v>4</v>
      </c>
    </row>
    <row r="10" spans="2:7" x14ac:dyDescent="0.25">
      <c r="B10" s="6" t="s">
        <v>16</v>
      </c>
      <c r="C10" s="8" t="s">
        <v>27</v>
      </c>
      <c r="D10" s="2">
        <v>1.1000000000000001</v>
      </c>
      <c r="E10" s="2">
        <v>1.1000000000000001</v>
      </c>
      <c r="F10" s="2" t="s">
        <v>31</v>
      </c>
    </row>
    <row r="11" spans="2:7" x14ac:dyDescent="0.25">
      <c r="B11" s="6" t="s">
        <v>16</v>
      </c>
      <c r="C11" s="8" t="s">
        <v>28</v>
      </c>
      <c r="D11" s="2">
        <v>1.3</v>
      </c>
      <c r="E11" s="2">
        <v>1.3</v>
      </c>
      <c r="F11" s="2" t="s">
        <v>6</v>
      </c>
    </row>
    <row r="12" spans="2:7" x14ac:dyDescent="0.25">
      <c r="B12" s="6" t="s">
        <v>13</v>
      </c>
      <c r="C12" s="8" t="s">
        <v>29</v>
      </c>
      <c r="D12" s="2">
        <v>0.8</v>
      </c>
      <c r="E12" s="2">
        <v>0.8</v>
      </c>
      <c r="F12" s="2"/>
    </row>
    <row r="13" spans="2:7" ht="6.75" customHeight="1" x14ac:dyDescent="0.25">
      <c r="B13" s="6"/>
      <c r="C13" s="8"/>
      <c r="D13" s="2"/>
      <c r="E13" s="2"/>
      <c r="F13" s="2"/>
    </row>
    <row r="14" spans="2:7" x14ac:dyDescent="0.25">
      <c r="B14" s="6"/>
      <c r="C14" s="7" t="s">
        <v>8</v>
      </c>
      <c r="D14" s="9">
        <f>SUM(D4:D12)</f>
        <v>10.700000000000001</v>
      </c>
      <c r="E14" s="9">
        <f>SUM(E4:E12)</f>
        <v>9.8000000000000007</v>
      </c>
      <c r="F14" s="2" t="s">
        <v>9</v>
      </c>
    </row>
    <row r="15" spans="2:7" x14ac:dyDescent="0.25">
      <c r="B15" s="6"/>
      <c r="C15" s="10" t="s">
        <v>10</v>
      </c>
      <c r="D15" s="2"/>
      <c r="E15" s="2"/>
      <c r="F15" s="2" t="s">
        <v>11</v>
      </c>
      <c r="G15" s="13">
        <f>E14/D14</f>
        <v>0.91588785046728971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D67A-15BF-4157-977D-7591A76A7F82}">
  <dimension ref="B1:G15"/>
  <sheetViews>
    <sheetView zoomScale="107" workbookViewId="0">
      <selection activeCell="G18" sqref="G18"/>
    </sheetView>
  </sheetViews>
  <sheetFormatPr defaultRowHeight="15" x14ac:dyDescent="0.25"/>
  <cols>
    <col min="1" max="1" width="2.28515625" customWidth="1"/>
    <col min="2" max="2" width="8.85546875" style="1" bestFit="1" customWidth="1"/>
    <col min="3" max="3" width="57.85546875" bestFit="1" customWidth="1"/>
    <col min="4" max="5" width="9.140625" style="1"/>
    <col min="6" max="6" width="30.5703125" style="1" bestFit="1" customWidth="1"/>
  </cols>
  <sheetData>
    <row r="1" spans="2:7" x14ac:dyDescent="0.25">
      <c r="B1" s="1" t="s">
        <v>9</v>
      </c>
    </row>
    <row r="2" spans="2:7" x14ac:dyDescent="0.25">
      <c r="B2" s="6" t="s">
        <v>19</v>
      </c>
      <c r="C2" s="7" t="s">
        <v>9</v>
      </c>
      <c r="D2" s="2"/>
      <c r="E2" s="2"/>
      <c r="F2" s="2"/>
    </row>
    <row r="3" spans="2:7" ht="18.75" x14ac:dyDescent="0.3">
      <c r="B3" s="11" t="s">
        <v>12</v>
      </c>
      <c r="C3" s="8" t="s">
        <v>17</v>
      </c>
      <c r="D3" s="5" t="s">
        <v>0</v>
      </c>
      <c r="E3" s="5" t="s">
        <v>1</v>
      </c>
      <c r="F3" s="5" t="s">
        <v>7</v>
      </c>
    </row>
    <row r="4" spans="2:7" x14ac:dyDescent="0.25">
      <c r="B4" s="6"/>
      <c r="C4" s="8"/>
      <c r="D4" s="2"/>
      <c r="E4" s="2"/>
      <c r="F4" s="12"/>
    </row>
    <row r="5" spans="2:7" x14ac:dyDescent="0.25">
      <c r="B5" s="6"/>
      <c r="C5" s="8"/>
      <c r="D5" s="2"/>
      <c r="E5" s="2"/>
      <c r="F5" s="2"/>
    </row>
    <row r="6" spans="2:7" x14ac:dyDescent="0.25">
      <c r="B6" s="6"/>
      <c r="C6" s="8"/>
      <c r="D6" s="2"/>
      <c r="E6" s="2"/>
      <c r="F6" s="2"/>
    </row>
    <row r="7" spans="2:7" x14ac:dyDescent="0.25">
      <c r="B7" s="6"/>
      <c r="C7" s="8"/>
      <c r="D7" s="2"/>
      <c r="E7" s="2"/>
      <c r="F7" s="2"/>
    </row>
    <row r="8" spans="2:7" x14ac:dyDescent="0.25">
      <c r="B8" s="6"/>
      <c r="C8" s="8"/>
      <c r="D8" s="2"/>
      <c r="E8" s="2"/>
      <c r="F8" s="2"/>
    </row>
    <row r="9" spans="2:7" x14ac:dyDescent="0.25">
      <c r="B9" s="6"/>
      <c r="C9" s="8"/>
      <c r="D9" s="2"/>
      <c r="E9" s="2"/>
      <c r="F9" s="2"/>
    </row>
    <row r="10" spans="2:7" x14ac:dyDescent="0.25">
      <c r="B10" s="6"/>
      <c r="C10" s="8"/>
      <c r="D10" s="2"/>
      <c r="E10" s="2"/>
      <c r="F10" s="2"/>
    </row>
    <row r="11" spans="2:7" x14ac:dyDescent="0.25">
      <c r="B11" s="6"/>
      <c r="C11" s="8"/>
      <c r="D11" s="2"/>
      <c r="E11" s="2"/>
      <c r="F11" s="2"/>
    </row>
    <row r="12" spans="2:7" x14ac:dyDescent="0.25">
      <c r="B12" s="6"/>
      <c r="C12" s="8"/>
      <c r="D12" s="2"/>
      <c r="E12" s="2"/>
      <c r="F12" s="2"/>
    </row>
    <row r="13" spans="2:7" ht="6.75" customHeight="1" x14ac:dyDescent="0.25">
      <c r="B13" s="6"/>
      <c r="C13" s="8"/>
      <c r="D13" s="2"/>
      <c r="E13" s="2"/>
      <c r="F13" s="2"/>
    </row>
    <row r="14" spans="2:7" x14ac:dyDescent="0.25">
      <c r="B14" s="6"/>
      <c r="C14" s="7" t="s">
        <v>8</v>
      </c>
      <c r="D14" s="9">
        <f>SUM(D4:D12)</f>
        <v>0</v>
      </c>
      <c r="E14" s="9">
        <f>SUM(E4:E12)</f>
        <v>0</v>
      </c>
      <c r="F14" s="2" t="s">
        <v>9</v>
      </c>
    </row>
    <row r="15" spans="2:7" x14ac:dyDescent="0.25">
      <c r="B15" s="6"/>
      <c r="C15" s="10" t="s">
        <v>33</v>
      </c>
      <c r="D15" s="2"/>
      <c r="E15" s="2"/>
      <c r="F15" s="2" t="s">
        <v>9</v>
      </c>
      <c r="G15" s="13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473A-A43A-4245-8F33-175A2A17D975}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A0AD-59F7-41AA-8B98-09579458A0A8}">
  <dimension ref="B2:W29"/>
  <sheetViews>
    <sheetView topLeftCell="Q1" zoomScale="90" zoomScaleNormal="90" workbookViewId="0">
      <selection activeCell="U3" sqref="U3:W14"/>
    </sheetView>
  </sheetViews>
  <sheetFormatPr defaultRowHeight="15" x14ac:dyDescent="0.25"/>
  <cols>
    <col min="1" max="1" width="3.5703125" customWidth="1"/>
    <col min="3" max="3" width="5" style="15" bestFit="1" customWidth="1"/>
    <col min="4" max="4" width="18" style="14" customWidth="1"/>
    <col min="5" max="5" width="6.42578125" style="15" bestFit="1" customWidth="1"/>
    <col min="6" max="6" width="18" style="14" customWidth="1"/>
    <col min="7" max="7" width="6.42578125" style="15" bestFit="1" customWidth="1"/>
    <col min="8" max="8" width="18" style="14" customWidth="1"/>
    <col min="9" max="9" width="5" style="15" bestFit="1" customWidth="1"/>
    <col min="10" max="10" width="18" style="14" customWidth="1"/>
    <col min="11" max="11" width="6.42578125" style="15" bestFit="1" customWidth="1"/>
    <col min="12" max="12" width="18" style="14" customWidth="1"/>
    <col min="13" max="13" width="5" style="15" bestFit="1" customWidth="1"/>
    <col min="14" max="14" width="16.42578125" style="14" customWidth="1"/>
    <col min="15" max="15" width="5" style="15" bestFit="1" customWidth="1"/>
    <col min="16" max="16" width="15.42578125" style="14" customWidth="1"/>
    <col min="17" max="17" width="5.85546875" style="15" customWidth="1"/>
    <col min="18" max="18" width="9.140625" style="1"/>
    <col min="19" max="19" width="39.5703125" bestFit="1" customWidth="1"/>
    <col min="20" max="20" width="5.42578125" style="41" customWidth="1"/>
    <col min="21" max="21" width="11.42578125" customWidth="1"/>
    <col min="23" max="23" width="34.7109375" customWidth="1"/>
  </cols>
  <sheetData>
    <row r="2" spans="2:23" ht="15.75" thickBot="1" x14ac:dyDescent="0.3">
      <c r="B2" s="17" t="s">
        <v>34</v>
      </c>
      <c r="C2" s="18"/>
      <c r="D2" s="19">
        <v>43527</v>
      </c>
      <c r="E2" s="18"/>
      <c r="F2" s="20"/>
      <c r="G2" s="18"/>
      <c r="H2" s="20"/>
      <c r="I2" s="18"/>
      <c r="J2" s="20"/>
      <c r="K2" s="18"/>
      <c r="L2" s="20"/>
      <c r="M2" s="18"/>
      <c r="N2" s="20"/>
      <c r="O2" s="18"/>
      <c r="P2" s="20"/>
      <c r="Q2" s="18"/>
      <c r="R2" s="6"/>
      <c r="S2" s="17" t="s">
        <v>9</v>
      </c>
    </row>
    <row r="3" spans="2:23" ht="22.5" thickTop="1" thickBot="1" x14ac:dyDescent="0.4">
      <c r="B3" s="17" t="s">
        <v>12</v>
      </c>
      <c r="C3" s="21"/>
      <c r="D3" s="22" t="s">
        <v>38</v>
      </c>
      <c r="E3" s="23"/>
      <c r="F3" s="22" t="s">
        <v>39</v>
      </c>
      <c r="G3" s="23"/>
      <c r="H3" s="22" t="s">
        <v>40</v>
      </c>
      <c r="I3" s="23"/>
      <c r="J3" s="22" t="s">
        <v>41</v>
      </c>
      <c r="K3" s="23"/>
      <c r="L3" s="22" t="s">
        <v>42</v>
      </c>
      <c r="M3" s="23"/>
      <c r="N3" s="22" t="s">
        <v>43</v>
      </c>
      <c r="O3" s="23"/>
      <c r="P3" s="22" t="s">
        <v>44</v>
      </c>
      <c r="Q3" s="18"/>
      <c r="R3" s="6" t="s">
        <v>45</v>
      </c>
      <c r="S3" s="17" t="s">
        <v>78</v>
      </c>
      <c r="U3" s="111" t="s">
        <v>107</v>
      </c>
      <c r="V3" s="104"/>
      <c r="W3" s="105" t="s">
        <v>9</v>
      </c>
    </row>
    <row r="4" spans="2:23" ht="19.5" thickBot="1" x14ac:dyDescent="0.35">
      <c r="B4" s="17"/>
      <c r="C4" s="101">
        <f>SUM(C7:C27)</f>
        <v>9.1000000000000014</v>
      </c>
      <c r="D4" s="24" t="s">
        <v>87</v>
      </c>
      <c r="E4" s="101">
        <f>SUM(E7:E27)</f>
        <v>11.5</v>
      </c>
      <c r="F4" s="24" t="s">
        <v>87</v>
      </c>
      <c r="G4" s="101">
        <f>SUM(G7:G27)</f>
        <v>10.100000000000001</v>
      </c>
      <c r="H4" s="24" t="s">
        <v>87</v>
      </c>
      <c r="I4" s="101">
        <f>SUM(I7:I27)</f>
        <v>8.8000000000000007</v>
      </c>
      <c r="J4" s="24" t="s">
        <v>87</v>
      </c>
      <c r="K4" s="101">
        <f>SUM(K7:K27)</f>
        <v>12.700000000000001</v>
      </c>
      <c r="L4" s="24" t="s">
        <v>87</v>
      </c>
      <c r="M4" s="101">
        <f>SUM(M7:M27)</f>
        <v>9.4</v>
      </c>
      <c r="N4" s="24" t="s">
        <v>87</v>
      </c>
      <c r="O4" s="101">
        <f>SUM(O7:O27)</f>
        <v>9.0000000000000018</v>
      </c>
      <c r="P4" s="24" t="s">
        <v>87</v>
      </c>
      <c r="Q4" s="25">
        <f>SUM(C4,E4,G4,I4,K4,M4,O4)</f>
        <v>70.600000000000009</v>
      </c>
      <c r="R4" s="33">
        <f>SUM(C4,E4,G4,I4,K4,M4,O4)</f>
        <v>70.600000000000009</v>
      </c>
      <c r="S4" s="33" t="s">
        <v>110</v>
      </c>
      <c r="T4" s="42"/>
      <c r="U4" s="112" t="s">
        <v>147</v>
      </c>
      <c r="V4" s="113" t="s">
        <v>148</v>
      </c>
      <c r="W4" s="114" t="s">
        <v>149</v>
      </c>
    </row>
    <row r="5" spans="2:23" ht="16.5" customHeight="1" thickBot="1" x14ac:dyDescent="0.35">
      <c r="B5" s="17"/>
      <c r="C5" s="26">
        <f>SUM(C14/2, C16/2,C23:C24)</f>
        <v>3.5999999999999996</v>
      </c>
      <c r="D5" s="24" t="s">
        <v>88</v>
      </c>
      <c r="E5" s="26">
        <f>SUM(E10,E11,E12,E13,E15/3,E23)</f>
        <v>7.6333333333333329</v>
      </c>
      <c r="F5" s="24" t="s">
        <v>88</v>
      </c>
      <c r="G5" s="26">
        <f>SUM(G11/3)</f>
        <v>1</v>
      </c>
      <c r="H5" s="24" t="s">
        <v>88</v>
      </c>
      <c r="I5" s="26">
        <f>SUM(I11,I12,I19)</f>
        <v>4.2</v>
      </c>
      <c r="J5" s="24" t="s">
        <v>88</v>
      </c>
      <c r="K5" s="26">
        <f>SUM(K11,K12,K13,K14/2,K15,2)</f>
        <v>8.6</v>
      </c>
      <c r="L5" s="24" t="s">
        <v>88</v>
      </c>
      <c r="M5" s="26">
        <f>SUM(M10,M11,M12,M17)</f>
        <v>5.3</v>
      </c>
      <c r="N5" s="24" t="s">
        <v>88</v>
      </c>
      <c r="O5" s="26">
        <f>SUM(O14,O17)</f>
        <v>4</v>
      </c>
      <c r="P5" s="24" t="s">
        <v>88</v>
      </c>
      <c r="Q5" s="25">
        <f>SUM(C5,E5,G5,I5,K5,M5,O5)</f>
        <v>34.333333333333329</v>
      </c>
      <c r="R5" s="27">
        <f>SUM(R7,R10,R14,R17,R20,R23,R26)</f>
        <v>70.600000000000009</v>
      </c>
      <c r="S5" s="34">
        <f>Q5/Q4</f>
        <v>0.48630783758262497</v>
      </c>
      <c r="T5" s="43"/>
      <c r="U5" s="106" t="str">
        <f>Q7</f>
        <v>MCV</v>
      </c>
      <c r="V5" s="51">
        <f>R8</f>
        <v>3.9660056657223788E-2</v>
      </c>
      <c r="W5" s="107" t="s">
        <v>116</v>
      </c>
    </row>
    <row r="6" spans="2:23" ht="16.5" customHeight="1" thickBot="1" x14ac:dyDescent="0.3">
      <c r="B6" s="64"/>
      <c r="C6" s="65"/>
      <c r="D6" s="66"/>
      <c r="E6" s="65"/>
      <c r="F6" s="66"/>
      <c r="G6" s="65"/>
      <c r="H6" s="66"/>
      <c r="I6" s="65"/>
      <c r="J6" s="66"/>
      <c r="K6" s="65"/>
      <c r="L6" s="66"/>
      <c r="M6" s="65"/>
      <c r="N6" s="66"/>
      <c r="O6" s="65"/>
      <c r="P6" s="67"/>
      <c r="Q6" s="68"/>
      <c r="R6" s="69"/>
      <c r="S6" s="70"/>
      <c r="T6" s="44"/>
      <c r="U6" s="106" t="str">
        <f>Q10</f>
        <v>LEG</v>
      </c>
      <c r="V6" s="52">
        <f>R11</f>
        <v>0.3073654390934844</v>
      </c>
      <c r="W6" s="107" t="s">
        <v>108</v>
      </c>
    </row>
    <row r="7" spans="2:23" ht="15.75" x14ac:dyDescent="0.25">
      <c r="B7" s="60" t="s">
        <v>15</v>
      </c>
      <c r="C7" s="26"/>
      <c r="D7" s="24" t="s">
        <v>9</v>
      </c>
      <c r="E7" s="26"/>
      <c r="F7" s="24" t="s">
        <v>9</v>
      </c>
      <c r="G7" s="26">
        <v>2.8</v>
      </c>
      <c r="H7" s="24" t="s">
        <v>76</v>
      </c>
      <c r="I7" s="26"/>
      <c r="J7" s="24"/>
      <c r="K7" s="26"/>
      <c r="L7" s="24"/>
      <c r="M7" s="26"/>
      <c r="N7" s="24"/>
      <c r="O7" s="26"/>
      <c r="P7" s="35"/>
      <c r="Q7" s="26" t="s">
        <v>15</v>
      </c>
      <c r="R7" s="30">
        <f>SUM(C7:C9,E7:E9,G7:G9,I7:I9,K7:K9,M7:M9,O7:O9)</f>
        <v>2.8</v>
      </c>
      <c r="S7" s="37" t="s">
        <v>79</v>
      </c>
      <c r="U7" s="106" t="str">
        <f>Q14</f>
        <v>SP</v>
      </c>
      <c r="V7" s="52">
        <f>R15</f>
        <v>0.16855524079320111</v>
      </c>
      <c r="W7" s="107" t="s">
        <v>5</v>
      </c>
    </row>
    <row r="8" spans="2:23" ht="15.75" x14ac:dyDescent="0.25">
      <c r="B8" s="60"/>
      <c r="C8" s="26"/>
      <c r="D8" s="24"/>
      <c r="E8" s="26"/>
      <c r="F8" s="24"/>
      <c r="G8" s="26"/>
      <c r="H8" s="24"/>
      <c r="I8" s="26"/>
      <c r="J8" s="24"/>
      <c r="K8" s="26"/>
      <c r="L8" s="24"/>
      <c r="M8" s="26"/>
      <c r="N8" s="24"/>
      <c r="O8" s="26"/>
      <c r="P8" s="35"/>
      <c r="Q8" s="26"/>
      <c r="R8" s="29">
        <f>R7/R4</f>
        <v>3.9660056657223788E-2</v>
      </c>
      <c r="S8" s="38" t="s">
        <v>80</v>
      </c>
      <c r="U8" s="106" t="str">
        <f>Q17</f>
        <v>FIN</v>
      </c>
      <c r="V8" s="52">
        <f>R18</f>
        <v>0.18130311614730873</v>
      </c>
      <c r="W8" s="107" t="s">
        <v>109</v>
      </c>
    </row>
    <row r="9" spans="2:23" ht="16.5" thickBot="1" x14ac:dyDescent="0.3">
      <c r="B9" s="61"/>
      <c r="C9" s="31"/>
      <c r="D9" s="32"/>
      <c r="E9" s="31"/>
      <c r="F9" s="32"/>
      <c r="G9" s="31"/>
      <c r="H9" s="32"/>
      <c r="I9" s="31"/>
      <c r="J9" s="32"/>
      <c r="K9" s="31"/>
      <c r="L9" s="32"/>
      <c r="M9" s="31"/>
      <c r="N9" s="32"/>
      <c r="O9" s="31"/>
      <c r="P9" s="36"/>
      <c r="Q9" s="31"/>
      <c r="R9" s="4"/>
      <c r="S9" s="38" t="s">
        <v>81</v>
      </c>
      <c r="U9" s="106" t="str">
        <f>Q20</f>
        <v>PHY</v>
      </c>
      <c r="V9" s="52">
        <f>R21</f>
        <v>0.22237960339943341</v>
      </c>
      <c r="W9" s="107" t="s">
        <v>5</v>
      </c>
    </row>
    <row r="10" spans="2:23" ht="15.75" x14ac:dyDescent="0.25">
      <c r="B10" s="62" t="s">
        <v>13</v>
      </c>
      <c r="C10" s="21">
        <v>1.8</v>
      </c>
      <c r="D10" s="59" t="s">
        <v>46</v>
      </c>
      <c r="E10" s="21">
        <v>2.8</v>
      </c>
      <c r="F10" s="59" t="s">
        <v>53</v>
      </c>
      <c r="G10" s="21">
        <v>0.8</v>
      </c>
      <c r="H10" s="59" t="s">
        <v>59</v>
      </c>
      <c r="I10" s="21">
        <v>0.8</v>
      </c>
      <c r="J10" s="59" t="s">
        <v>59</v>
      </c>
      <c r="K10" s="21">
        <v>1</v>
      </c>
      <c r="L10" s="59" t="s">
        <v>59</v>
      </c>
      <c r="M10" s="21">
        <v>1.9</v>
      </c>
      <c r="N10" s="59" t="s">
        <v>77</v>
      </c>
      <c r="O10" s="21"/>
      <c r="P10" s="63"/>
      <c r="Q10" s="21" t="s">
        <v>13</v>
      </c>
      <c r="R10" s="28">
        <f>SUM(C10:C13,E10:E13,G10:G13,I10:I13,K10:K13,M10:M13,O10:O13)</f>
        <v>21.700000000000003</v>
      </c>
      <c r="S10" s="38" t="s">
        <v>85</v>
      </c>
      <c r="U10" s="106" t="str">
        <f>Q23</f>
        <v>REV</v>
      </c>
      <c r="V10" s="52">
        <f>R24</f>
        <v>6.0906515580736537E-2</v>
      </c>
      <c r="W10" s="107" t="s">
        <v>5</v>
      </c>
    </row>
    <row r="11" spans="2:23" ht="16.5" thickBot="1" x14ac:dyDescent="0.3">
      <c r="B11" s="60"/>
      <c r="C11" s="26"/>
      <c r="D11" s="24"/>
      <c r="E11" s="26">
        <v>0.8</v>
      </c>
      <c r="F11" s="24" t="s">
        <v>54</v>
      </c>
      <c r="G11" s="26">
        <v>3</v>
      </c>
      <c r="H11" s="24" t="s">
        <v>57</v>
      </c>
      <c r="I11" s="26">
        <v>0.3</v>
      </c>
      <c r="J11" s="24" t="s">
        <v>60</v>
      </c>
      <c r="K11" s="26">
        <v>2.7</v>
      </c>
      <c r="L11" s="24" t="s">
        <v>100</v>
      </c>
      <c r="M11" s="26">
        <v>0.6</v>
      </c>
      <c r="N11" s="55" t="s">
        <v>111</v>
      </c>
      <c r="O11" s="26"/>
      <c r="P11" s="35"/>
      <c r="Q11" s="26"/>
      <c r="R11" s="29">
        <f>R10/R4</f>
        <v>0.3073654390934844</v>
      </c>
      <c r="S11" s="38" t="s">
        <v>82</v>
      </c>
      <c r="U11" s="108" t="str">
        <f>Q26</f>
        <v>Other</v>
      </c>
      <c r="V11" s="109">
        <f>R27</f>
        <v>1.9830028328611898E-2</v>
      </c>
      <c r="W11" s="110" t="s">
        <v>117</v>
      </c>
    </row>
    <row r="12" spans="2:23" ht="16.5" thickTop="1" x14ac:dyDescent="0.25">
      <c r="B12" s="60"/>
      <c r="C12" s="26"/>
      <c r="D12" s="24"/>
      <c r="E12" s="26">
        <v>1.5</v>
      </c>
      <c r="F12" s="24" t="s">
        <v>55</v>
      </c>
      <c r="G12" s="26"/>
      <c r="H12" s="24"/>
      <c r="I12" s="26">
        <v>0.4</v>
      </c>
      <c r="J12" s="24" t="s">
        <v>57</v>
      </c>
      <c r="K12" s="26">
        <v>0.4</v>
      </c>
      <c r="L12" s="24" t="s">
        <v>57</v>
      </c>
      <c r="M12" s="26">
        <v>0.5</v>
      </c>
      <c r="N12" s="24" t="s">
        <v>57</v>
      </c>
      <c r="O12" s="26"/>
      <c r="P12" s="35"/>
      <c r="Q12" s="26"/>
      <c r="R12" s="3"/>
      <c r="S12" s="38" t="s">
        <v>106</v>
      </c>
      <c r="U12" s="115" t="s">
        <v>146</v>
      </c>
      <c r="V12" s="116"/>
      <c r="W12" s="116"/>
    </row>
    <row r="13" spans="2:23" ht="16.5" thickBot="1" x14ac:dyDescent="0.3">
      <c r="B13" s="61"/>
      <c r="C13" s="31">
        <v>0.8</v>
      </c>
      <c r="D13" s="32" t="s">
        <v>86</v>
      </c>
      <c r="E13" s="31">
        <v>0.6</v>
      </c>
      <c r="F13" s="32" t="s">
        <v>98</v>
      </c>
      <c r="G13" s="31"/>
      <c r="H13" s="32"/>
      <c r="I13" s="31"/>
      <c r="J13" s="32"/>
      <c r="K13" s="31">
        <v>1</v>
      </c>
      <c r="L13" s="32" t="s">
        <v>75</v>
      </c>
      <c r="M13" s="31"/>
      <c r="N13" s="32"/>
      <c r="O13" s="31"/>
      <c r="P13" s="36"/>
      <c r="Q13" s="31"/>
      <c r="R13" s="4"/>
      <c r="S13" s="38" t="s">
        <v>92</v>
      </c>
      <c r="U13" s="117" t="s">
        <v>113</v>
      </c>
      <c r="V13" s="116"/>
      <c r="W13" s="116"/>
    </row>
    <row r="14" spans="2:23" ht="15.75" x14ac:dyDescent="0.25">
      <c r="B14" s="62" t="s">
        <v>35</v>
      </c>
      <c r="C14" s="21">
        <v>2</v>
      </c>
      <c r="D14" s="59" t="s">
        <v>47</v>
      </c>
      <c r="E14" s="21">
        <v>0.8</v>
      </c>
      <c r="F14" s="59" t="s">
        <v>103</v>
      </c>
      <c r="G14" s="21"/>
      <c r="H14" s="59"/>
      <c r="I14" s="21"/>
      <c r="J14" s="59"/>
      <c r="K14" s="21">
        <v>1</v>
      </c>
      <c r="L14" s="59" t="s">
        <v>64</v>
      </c>
      <c r="M14" s="21">
        <v>0.6</v>
      </c>
      <c r="N14" s="59" t="s">
        <v>102</v>
      </c>
      <c r="O14" s="21">
        <v>0.5</v>
      </c>
      <c r="P14" s="63" t="s">
        <v>53</v>
      </c>
      <c r="Q14" s="26" t="s">
        <v>14</v>
      </c>
      <c r="R14" s="30">
        <f>SUM(C14:C16,E14:E16,G14:G16,I14:I16,K14:K16,M14:M16,O14:O16)</f>
        <v>11.9</v>
      </c>
      <c r="S14" s="38" t="s">
        <v>93</v>
      </c>
      <c r="U14" s="116" t="s">
        <v>114</v>
      </c>
      <c r="V14" s="116"/>
      <c r="W14" s="116"/>
    </row>
    <row r="15" spans="2:23" ht="15.75" x14ac:dyDescent="0.25">
      <c r="B15" s="60"/>
      <c r="C15" s="26">
        <v>0.5</v>
      </c>
      <c r="D15" s="24" t="s">
        <v>48</v>
      </c>
      <c r="E15" s="26">
        <v>2.5</v>
      </c>
      <c r="F15" s="24" t="s">
        <v>97</v>
      </c>
      <c r="G15" s="26"/>
      <c r="H15" s="24"/>
      <c r="I15" s="26"/>
      <c r="J15" s="24"/>
      <c r="K15" s="26">
        <v>2</v>
      </c>
      <c r="L15" s="24" t="s">
        <v>65</v>
      </c>
      <c r="M15" s="26"/>
      <c r="N15" s="24"/>
      <c r="O15" s="26"/>
      <c r="P15" s="35"/>
      <c r="Q15" s="26"/>
      <c r="R15" s="29">
        <f>R14/R4</f>
        <v>0.16855524079320111</v>
      </c>
      <c r="S15" s="38" t="s">
        <v>141</v>
      </c>
    </row>
    <row r="16" spans="2:23" ht="16.5" thickBot="1" x14ac:dyDescent="0.3">
      <c r="B16" s="60"/>
      <c r="C16" s="26">
        <v>2</v>
      </c>
      <c r="D16" s="24" t="s">
        <v>91</v>
      </c>
      <c r="E16" s="26"/>
      <c r="F16" s="24"/>
      <c r="G16" s="26"/>
      <c r="H16" s="24"/>
      <c r="I16" s="26"/>
      <c r="J16" s="24"/>
      <c r="K16" s="26"/>
      <c r="L16" s="24"/>
      <c r="M16" s="26"/>
      <c r="N16" s="24"/>
      <c r="O16" s="26"/>
      <c r="P16" s="35"/>
      <c r="Q16" s="26"/>
      <c r="R16" s="3"/>
      <c r="S16" s="38" t="s">
        <v>94</v>
      </c>
    </row>
    <row r="17" spans="2:19" ht="15.75" x14ac:dyDescent="0.25">
      <c r="B17" s="62" t="s">
        <v>36</v>
      </c>
      <c r="C17" s="21">
        <v>0.4</v>
      </c>
      <c r="D17" s="59" t="s">
        <v>49</v>
      </c>
      <c r="E17" s="21"/>
      <c r="F17" s="59"/>
      <c r="G17" s="21"/>
      <c r="H17" s="59"/>
      <c r="I17" s="21">
        <v>1.5</v>
      </c>
      <c r="J17" s="59" t="s">
        <v>73</v>
      </c>
      <c r="K17" s="21"/>
      <c r="L17" s="59"/>
      <c r="M17" s="21">
        <f>1.8+0.5</f>
        <v>2.2999999999999998</v>
      </c>
      <c r="N17" s="59" t="s">
        <v>73</v>
      </c>
      <c r="O17" s="21">
        <v>3.5</v>
      </c>
      <c r="P17" s="63" t="s">
        <v>72</v>
      </c>
      <c r="Q17" s="21" t="s">
        <v>36</v>
      </c>
      <c r="R17" s="28">
        <f>SUM(C17:C19,E17:E19,G17:G19,I17:I19,K17:K19,M17:M19,O17:O19)</f>
        <v>12.799999999999999</v>
      </c>
      <c r="S17" s="38" t="s">
        <v>9</v>
      </c>
    </row>
    <row r="18" spans="2:19" ht="15.75" x14ac:dyDescent="0.25">
      <c r="B18" s="60"/>
      <c r="C18" s="26"/>
      <c r="D18" s="24"/>
      <c r="E18" s="26"/>
      <c r="F18" s="24"/>
      <c r="G18" s="26"/>
      <c r="H18" s="24"/>
      <c r="I18" s="26">
        <v>0.9</v>
      </c>
      <c r="J18" s="24" t="s">
        <v>61</v>
      </c>
      <c r="K18" s="26"/>
      <c r="L18" s="24"/>
      <c r="M18" s="26">
        <v>0.7</v>
      </c>
      <c r="N18" s="24" t="s">
        <v>66</v>
      </c>
      <c r="O18" s="26"/>
      <c r="P18" s="35"/>
      <c r="Q18" s="26"/>
      <c r="R18" s="29">
        <f>R17/R4</f>
        <v>0.18130311614730873</v>
      </c>
      <c r="S18" s="38" t="s">
        <v>83</v>
      </c>
    </row>
    <row r="19" spans="2:19" ht="16.5" thickBot="1" x14ac:dyDescent="0.3">
      <c r="B19" s="61"/>
      <c r="C19" s="31"/>
      <c r="D19" s="32"/>
      <c r="E19" s="31"/>
      <c r="F19" s="32"/>
      <c r="G19" s="31"/>
      <c r="H19" s="32"/>
      <c r="I19" s="31">
        <v>3.5</v>
      </c>
      <c r="J19" s="32" t="s">
        <v>62</v>
      </c>
      <c r="K19" s="31"/>
      <c r="L19" s="32"/>
      <c r="M19" s="31"/>
      <c r="N19" s="32"/>
      <c r="O19" s="31"/>
      <c r="P19" s="36"/>
      <c r="Q19" s="31"/>
      <c r="R19" s="4"/>
      <c r="S19" s="38" t="s">
        <v>84</v>
      </c>
    </row>
    <row r="20" spans="2:19" ht="15.75" x14ac:dyDescent="0.25">
      <c r="B20" s="62" t="s">
        <v>16</v>
      </c>
      <c r="C20" s="21"/>
      <c r="D20" s="59"/>
      <c r="E20" s="21">
        <v>0.4</v>
      </c>
      <c r="F20" s="59" t="s">
        <v>95</v>
      </c>
      <c r="G20" s="21">
        <v>0.3</v>
      </c>
      <c r="H20" s="59" t="s">
        <v>96</v>
      </c>
      <c r="I20" s="21"/>
      <c r="J20" s="59"/>
      <c r="K20" s="21">
        <v>1.1000000000000001</v>
      </c>
      <c r="L20" s="59" t="s">
        <v>101</v>
      </c>
      <c r="M20" s="21">
        <v>0.4</v>
      </c>
      <c r="N20" s="59" t="s">
        <v>67</v>
      </c>
      <c r="O20" s="21">
        <v>4.4000000000000004</v>
      </c>
      <c r="P20" s="63" t="s">
        <v>74</v>
      </c>
      <c r="Q20" s="21" t="s">
        <v>16</v>
      </c>
      <c r="R20" s="28">
        <f>SUM(C20:C22,E20:E22,G20:G22,I20:I22,K20:K22,M20:M22,O20:O22)</f>
        <v>15.700000000000001</v>
      </c>
      <c r="S20" s="38"/>
    </row>
    <row r="21" spans="2:19" ht="15.75" x14ac:dyDescent="0.25">
      <c r="B21" s="60"/>
      <c r="C21" s="26"/>
      <c r="D21" s="24"/>
      <c r="E21" s="26">
        <v>1</v>
      </c>
      <c r="F21" s="24" t="s">
        <v>69</v>
      </c>
      <c r="G21" s="26">
        <v>2.6</v>
      </c>
      <c r="H21" s="24" t="s">
        <v>58</v>
      </c>
      <c r="I21" s="26"/>
      <c r="J21" s="24"/>
      <c r="K21" s="26">
        <v>2.9</v>
      </c>
      <c r="L21" s="24" t="s">
        <v>58</v>
      </c>
      <c r="M21" s="26">
        <v>1</v>
      </c>
      <c r="N21" s="24" t="s">
        <v>68</v>
      </c>
      <c r="O21" s="26">
        <v>0.3</v>
      </c>
      <c r="P21" s="35" t="s">
        <v>105</v>
      </c>
      <c r="Q21" s="26"/>
      <c r="R21" s="29">
        <f>R20/R4</f>
        <v>0.22237960339943341</v>
      </c>
      <c r="S21" s="38"/>
    </row>
    <row r="22" spans="2:19" ht="16.5" thickBot="1" x14ac:dyDescent="0.3">
      <c r="B22" s="61"/>
      <c r="C22" s="31"/>
      <c r="D22" s="32"/>
      <c r="E22" s="31"/>
      <c r="F22" s="32"/>
      <c r="G22" s="31">
        <v>0.3</v>
      </c>
      <c r="H22" s="32" t="s">
        <v>99</v>
      </c>
      <c r="I22" s="31"/>
      <c r="J22" s="32"/>
      <c r="K22" s="31"/>
      <c r="L22" s="32"/>
      <c r="M22" s="31">
        <v>1</v>
      </c>
      <c r="N22" s="32" t="s">
        <v>70</v>
      </c>
      <c r="O22" s="31"/>
      <c r="P22" s="36"/>
      <c r="Q22" s="31"/>
      <c r="R22" s="4"/>
      <c r="S22" s="38"/>
    </row>
    <row r="23" spans="2:19" ht="15.75" x14ac:dyDescent="0.25">
      <c r="B23" s="62" t="s">
        <v>37</v>
      </c>
      <c r="C23" s="21">
        <v>0.8</v>
      </c>
      <c r="D23" s="59" t="s">
        <v>90</v>
      </c>
      <c r="E23" s="21">
        <v>1.1000000000000001</v>
      </c>
      <c r="F23" s="59" t="s">
        <v>56</v>
      </c>
      <c r="G23" s="21"/>
      <c r="H23" s="59"/>
      <c r="I23" s="21">
        <v>1</v>
      </c>
      <c r="J23" s="59" t="s">
        <v>63</v>
      </c>
      <c r="K23" s="21">
        <v>0.6</v>
      </c>
      <c r="L23" s="59" t="s">
        <v>71</v>
      </c>
      <c r="M23" s="21"/>
      <c r="N23" s="59"/>
      <c r="O23" s="21"/>
      <c r="P23" s="63"/>
      <c r="Q23" s="21" t="s">
        <v>37</v>
      </c>
      <c r="R23" s="28">
        <f>SUM(C23:C25,E23:E25,G23:G25,I23:I25,K23:K25,M23:M25,O23:O25)</f>
        <v>4.3</v>
      </c>
      <c r="S23" s="38"/>
    </row>
    <row r="24" spans="2:19" ht="15.75" x14ac:dyDescent="0.25">
      <c r="B24" s="60"/>
      <c r="C24" s="26">
        <v>0.8</v>
      </c>
      <c r="D24" s="24" t="s">
        <v>89</v>
      </c>
      <c r="E24" s="26"/>
      <c r="F24" s="24"/>
      <c r="G24" s="26"/>
      <c r="H24" s="24"/>
      <c r="I24" s="26"/>
      <c r="J24" s="24"/>
      <c r="K24" s="26"/>
      <c r="L24" s="24"/>
      <c r="M24" s="26"/>
      <c r="N24" s="24"/>
      <c r="O24" s="26"/>
      <c r="P24" s="35"/>
      <c r="Q24" s="26"/>
      <c r="R24" s="29">
        <f>R23/R4</f>
        <v>6.0906515580736537E-2</v>
      </c>
      <c r="S24" s="38"/>
    </row>
    <row r="25" spans="2:19" ht="16.5" thickBot="1" x14ac:dyDescent="0.3">
      <c r="B25" s="61"/>
      <c r="C25" s="31"/>
      <c r="D25" s="32"/>
      <c r="E25" s="31"/>
      <c r="F25" s="32"/>
      <c r="G25" s="31"/>
      <c r="H25" s="32"/>
      <c r="I25" s="31"/>
      <c r="J25" s="32"/>
      <c r="K25" s="31"/>
      <c r="L25" s="32"/>
      <c r="M25" s="31"/>
      <c r="N25" s="32"/>
      <c r="O25" s="31"/>
      <c r="P25" s="36"/>
      <c r="Q25" s="31"/>
      <c r="R25" s="4"/>
      <c r="S25" s="38"/>
    </row>
    <row r="26" spans="2:19" ht="15.75" x14ac:dyDescent="0.25">
      <c r="B26" s="62" t="s">
        <v>50</v>
      </c>
      <c r="C26" s="21"/>
      <c r="D26" s="59"/>
      <c r="E26" s="21"/>
      <c r="F26" s="59"/>
      <c r="G26" s="21">
        <v>0.3</v>
      </c>
      <c r="H26" s="59" t="s">
        <v>51</v>
      </c>
      <c r="I26" s="21">
        <v>0.4</v>
      </c>
      <c r="J26" s="59" t="s">
        <v>52</v>
      </c>
      <c r="K26" s="21"/>
      <c r="L26" s="59"/>
      <c r="M26" s="21">
        <v>0.4</v>
      </c>
      <c r="N26" s="59" t="s">
        <v>104</v>
      </c>
      <c r="O26" s="21">
        <v>0.3</v>
      </c>
      <c r="P26" s="63" t="s">
        <v>52</v>
      </c>
      <c r="Q26" s="21" t="s">
        <v>50</v>
      </c>
      <c r="R26" s="28">
        <f>SUM(C26:C27,E26:E27,G26:G27,I26:I27,K26:K27,M26:M27,O26:O27)</f>
        <v>1.4000000000000001</v>
      </c>
      <c r="S26" s="38"/>
    </row>
    <row r="27" spans="2:19" ht="15.75" thickBot="1" x14ac:dyDescent="0.3">
      <c r="B27" s="71"/>
      <c r="C27" s="31"/>
      <c r="D27" s="32"/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/>
      <c r="P27" s="36"/>
      <c r="Q27" s="31"/>
      <c r="R27" s="40">
        <f>R26/R4</f>
        <v>1.9830028328611898E-2</v>
      </c>
      <c r="S27" s="39"/>
    </row>
    <row r="28" spans="2:19" x14ac:dyDescent="0.25">
      <c r="B28" s="58" t="s">
        <v>115</v>
      </c>
      <c r="C28" s="16"/>
      <c r="D28" s="20"/>
      <c r="E28" s="16"/>
      <c r="F28" s="20"/>
      <c r="G28" s="16"/>
      <c r="H28" s="20"/>
      <c r="I28" s="16"/>
      <c r="J28" s="20"/>
      <c r="K28" s="16"/>
      <c r="L28" s="20"/>
      <c r="M28" s="16"/>
      <c r="N28" s="20"/>
      <c r="O28" s="16"/>
      <c r="P28" s="20"/>
      <c r="Q28" s="16"/>
      <c r="R28" s="2"/>
      <c r="S28" s="17"/>
    </row>
    <row r="29" spans="2:19" x14ac:dyDescent="0.25">
      <c r="B29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3E75-246B-4F4F-8B75-796A82479F4D}">
  <dimension ref="B2:W29"/>
  <sheetViews>
    <sheetView topLeftCell="I1" zoomScale="90" zoomScaleNormal="90" workbookViewId="0">
      <selection activeCell="V10" sqref="V10"/>
    </sheetView>
  </sheetViews>
  <sheetFormatPr defaultRowHeight="15" x14ac:dyDescent="0.25"/>
  <cols>
    <col min="1" max="1" width="3.5703125" customWidth="1"/>
    <col min="3" max="3" width="5" style="15" bestFit="1" customWidth="1"/>
    <col min="4" max="4" width="18" style="14" customWidth="1"/>
    <col min="5" max="5" width="6.42578125" style="15" bestFit="1" customWidth="1"/>
    <col min="6" max="6" width="18" style="14" customWidth="1"/>
    <col min="7" max="7" width="6.42578125" style="15" bestFit="1" customWidth="1"/>
    <col min="8" max="8" width="18" style="14" customWidth="1"/>
    <col min="9" max="9" width="5" style="15" bestFit="1" customWidth="1"/>
    <col min="10" max="10" width="18" style="14" customWidth="1"/>
    <col min="11" max="11" width="6.42578125" style="15" bestFit="1" customWidth="1"/>
    <col min="12" max="12" width="18" style="14" customWidth="1"/>
    <col min="13" max="13" width="5" style="15" bestFit="1" customWidth="1"/>
    <col min="14" max="14" width="16.42578125" style="14" customWidth="1"/>
    <col min="15" max="15" width="5" style="15" bestFit="1" customWidth="1"/>
    <col min="16" max="16" width="15.42578125" style="14" customWidth="1"/>
    <col min="17" max="17" width="5.85546875" style="15" customWidth="1"/>
    <col min="18" max="18" width="9.140625" style="1"/>
    <col min="19" max="19" width="39.5703125" bestFit="1" customWidth="1"/>
    <col min="20" max="20" width="5.42578125" style="41" customWidth="1"/>
    <col min="23" max="23" width="28.42578125" bestFit="1" customWidth="1"/>
  </cols>
  <sheetData>
    <row r="2" spans="2:23" ht="15.75" thickBot="1" x14ac:dyDescent="0.3">
      <c r="B2" s="17" t="s">
        <v>34</v>
      </c>
      <c r="C2" s="18"/>
      <c r="D2" s="19">
        <v>43527</v>
      </c>
      <c r="E2" s="18"/>
      <c r="F2" s="20"/>
      <c r="G2" s="18"/>
      <c r="H2" s="20"/>
      <c r="I2" s="18"/>
      <c r="J2" s="20"/>
      <c r="K2" s="18"/>
      <c r="L2" s="20"/>
      <c r="M2" s="18"/>
      <c r="N2" s="20"/>
      <c r="O2" s="18"/>
      <c r="P2" s="20"/>
      <c r="Q2" s="18"/>
      <c r="R2" s="6"/>
      <c r="S2" s="17" t="s">
        <v>9</v>
      </c>
    </row>
    <row r="3" spans="2:23" ht="21.75" thickBot="1" x14ac:dyDescent="0.4">
      <c r="B3" s="17" t="s">
        <v>12</v>
      </c>
      <c r="C3" s="21"/>
      <c r="D3" s="22" t="s">
        <v>38</v>
      </c>
      <c r="E3" s="23"/>
      <c r="F3" s="22" t="s">
        <v>39</v>
      </c>
      <c r="G3" s="23"/>
      <c r="H3" s="22" t="s">
        <v>40</v>
      </c>
      <c r="I3" s="23"/>
      <c r="J3" s="22" t="s">
        <v>41</v>
      </c>
      <c r="K3" s="23"/>
      <c r="L3" s="22" t="s">
        <v>42</v>
      </c>
      <c r="M3" s="23"/>
      <c r="N3" s="22" t="s">
        <v>43</v>
      </c>
      <c r="O3" s="23"/>
      <c r="P3" s="22" t="s">
        <v>44</v>
      </c>
      <c r="Q3" s="18"/>
      <c r="R3" s="6" t="s">
        <v>45</v>
      </c>
      <c r="S3" s="17" t="s">
        <v>78</v>
      </c>
      <c r="U3" s="45" t="s">
        <v>107</v>
      </c>
      <c r="V3" s="46"/>
      <c r="W3" s="47"/>
    </row>
    <row r="4" spans="2:23" ht="19.5" thickBot="1" x14ac:dyDescent="0.35">
      <c r="B4" s="17"/>
      <c r="C4" s="101">
        <f>SUM(C7:C27)</f>
        <v>0</v>
      </c>
      <c r="D4" s="24" t="s">
        <v>87</v>
      </c>
      <c r="E4" s="101">
        <f>SUM(E7:E27)</f>
        <v>0</v>
      </c>
      <c r="F4" s="24" t="s">
        <v>87</v>
      </c>
      <c r="G4" s="101">
        <f>SUM(G7:G27)</f>
        <v>0</v>
      </c>
      <c r="H4" s="24" t="s">
        <v>87</v>
      </c>
      <c r="I4" s="101">
        <f>SUM(I7:I27)</f>
        <v>0.4</v>
      </c>
      <c r="J4" s="24" t="s">
        <v>87</v>
      </c>
      <c r="K4" s="101">
        <f>SUM(K7:K27)</f>
        <v>0</v>
      </c>
      <c r="L4" s="24" t="s">
        <v>87</v>
      </c>
      <c r="M4" s="101">
        <f>SUM(M7:M27)</f>
        <v>0</v>
      </c>
      <c r="N4" s="24" t="s">
        <v>87</v>
      </c>
      <c r="O4" s="101">
        <f>SUM(O7:O27)</f>
        <v>0</v>
      </c>
      <c r="P4" s="24" t="s">
        <v>87</v>
      </c>
      <c r="Q4" s="25">
        <f>SUM(C4,E4,G4,I4,K4,M4,O4)</f>
        <v>0.4</v>
      </c>
      <c r="R4" s="33">
        <f>SUM(C4,E4,G4,I4,K4,M4,O4)</f>
        <v>0.4</v>
      </c>
      <c r="S4" s="33" t="s">
        <v>110</v>
      </c>
      <c r="T4" s="42"/>
      <c r="U4" s="50" t="str">
        <f>Q7</f>
        <v>MCV</v>
      </c>
      <c r="V4" s="51">
        <f>R8</f>
        <v>0</v>
      </c>
      <c r="W4" s="48" t="s">
        <v>9</v>
      </c>
    </row>
    <row r="5" spans="2:23" ht="16.5" customHeight="1" thickBot="1" x14ac:dyDescent="0.35">
      <c r="B5" s="17"/>
      <c r="C5" s="26">
        <v>0</v>
      </c>
      <c r="D5" s="24" t="s">
        <v>88</v>
      </c>
      <c r="E5" s="26">
        <v>0</v>
      </c>
      <c r="F5" s="24" t="s">
        <v>88</v>
      </c>
      <c r="G5" s="26">
        <v>0</v>
      </c>
      <c r="H5" s="24" t="s">
        <v>88</v>
      </c>
      <c r="I5" s="26">
        <v>0</v>
      </c>
      <c r="J5" s="24" t="s">
        <v>88</v>
      </c>
      <c r="K5" s="26">
        <v>0</v>
      </c>
      <c r="L5" s="24" t="s">
        <v>88</v>
      </c>
      <c r="M5" s="26">
        <v>0</v>
      </c>
      <c r="N5" s="24" t="s">
        <v>88</v>
      </c>
      <c r="O5" s="26">
        <v>0</v>
      </c>
      <c r="P5" s="24" t="s">
        <v>88</v>
      </c>
      <c r="Q5" s="25">
        <f>SUM(C5,E5,G5,I5,K5,M5,O5)</f>
        <v>0</v>
      </c>
      <c r="R5" s="27">
        <f>SUM(R7,R10,R14,R17,R20,R23,R26)</f>
        <v>0.4</v>
      </c>
      <c r="S5" s="34">
        <f>Q5/Q4</f>
        <v>0</v>
      </c>
      <c r="T5" s="43"/>
      <c r="U5" s="50" t="str">
        <f>Q10</f>
        <v>LEG</v>
      </c>
      <c r="V5" s="52">
        <f>R11</f>
        <v>0</v>
      </c>
      <c r="W5" s="48" t="s">
        <v>9</v>
      </c>
    </row>
    <row r="6" spans="2:23" ht="16.5" customHeight="1" thickBot="1" x14ac:dyDescent="0.3">
      <c r="B6" s="64"/>
      <c r="C6" s="65"/>
      <c r="D6" s="66"/>
      <c r="E6" s="65"/>
      <c r="F6" s="66"/>
      <c r="G6" s="65"/>
      <c r="H6" s="66"/>
      <c r="I6" s="65"/>
      <c r="J6" s="66"/>
      <c r="K6" s="65"/>
      <c r="L6" s="66"/>
      <c r="M6" s="65"/>
      <c r="N6" s="66"/>
      <c r="O6" s="65"/>
      <c r="P6" s="67"/>
      <c r="Q6" s="68"/>
      <c r="R6" s="69"/>
      <c r="S6" s="70"/>
      <c r="T6" s="44"/>
      <c r="U6" s="50" t="str">
        <f>Q14</f>
        <v>SP</v>
      </c>
      <c r="V6" s="52">
        <f>R15</f>
        <v>0</v>
      </c>
      <c r="W6" s="48" t="s">
        <v>9</v>
      </c>
    </row>
    <row r="7" spans="2:23" ht="15.75" x14ac:dyDescent="0.25">
      <c r="B7" s="60" t="s">
        <v>9</v>
      </c>
      <c r="C7" s="26"/>
      <c r="D7" s="24" t="s">
        <v>9</v>
      </c>
      <c r="E7" s="26"/>
      <c r="F7" s="24" t="s">
        <v>9</v>
      </c>
      <c r="G7" s="26">
        <v>0</v>
      </c>
      <c r="H7" s="24" t="s">
        <v>9</v>
      </c>
      <c r="I7" s="26"/>
      <c r="J7" s="24"/>
      <c r="K7" s="26"/>
      <c r="L7" s="24"/>
      <c r="M7" s="26"/>
      <c r="N7" s="24"/>
      <c r="O7" s="26"/>
      <c r="P7" s="35"/>
      <c r="Q7" s="26" t="s">
        <v>15</v>
      </c>
      <c r="R7" s="30">
        <f>SUM(C7:C9,E7:E9,G7:G9,I7:I9,K7:K9,M7:M9,O7:O9)</f>
        <v>0</v>
      </c>
      <c r="S7" s="37" t="s">
        <v>142</v>
      </c>
      <c r="U7" s="50" t="str">
        <f>Q17</f>
        <v>FIN</v>
      </c>
      <c r="V7" s="52">
        <f>R18</f>
        <v>0</v>
      </c>
      <c r="W7" s="48" t="s">
        <v>9</v>
      </c>
    </row>
    <row r="8" spans="2:23" ht="15.75" x14ac:dyDescent="0.25">
      <c r="B8" s="60"/>
      <c r="C8" s="26"/>
      <c r="D8" s="24"/>
      <c r="E8" s="26"/>
      <c r="F8" s="24"/>
      <c r="G8" s="26"/>
      <c r="H8" s="24"/>
      <c r="I8" s="26"/>
      <c r="J8" s="24"/>
      <c r="K8" s="26"/>
      <c r="L8" s="24"/>
      <c r="M8" s="26"/>
      <c r="N8" s="24"/>
      <c r="O8" s="26"/>
      <c r="P8" s="35"/>
      <c r="Q8" s="26"/>
      <c r="R8" s="29">
        <f>R7/R4</f>
        <v>0</v>
      </c>
      <c r="S8" s="38" t="s">
        <v>142</v>
      </c>
      <c r="U8" s="50" t="str">
        <f>Q20</f>
        <v>PHY</v>
      </c>
      <c r="V8" s="52">
        <f>R21</f>
        <v>0</v>
      </c>
      <c r="W8" s="48" t="s">
        <v>9</v>
      </c>
    </row>
    <row r="9" spans="2:23" ht="16.5" thickBot="1" x14ac:dyDescent="0.3">
      <c r="B9" s="61"/>
      <c r="C9" s="31"/>
      <c r="D9" s="32"/>
      <c r="E9" s="31"/>
      <c r="F9" s="32"/>
      <c r="G9" s="31"/>
      <c r="H9" s="32"/>
      <c r="I9" s="31"/>
      <c r="J9" s="32"/>
      <c r="K9" s="31"/>
      <c r="L9" s="32"/>
      <c r="M9" s="31"/>
      <c r="N9" s="32"/>
      <c r="O9" s="31"/>
      <c r="P9" s="36"/>
      <c r="Q9" s="31"/>
      <c r="R9" s="4"/>
      <c r="S9" s="38" t="s">
        <v>142</v>
      </c>
      <c r="U9" s="50" t="str">
        <f>Q23</f>
        <v>REV</v>
      </c>
      <c r="V9" s="52">
        <f>R24</f>
        <v>0</v>
      </c>
      <c r="W9" s="48" t="s">
        <v>9</v>
      </c>
    </row>
    <row r="10" spans="2:23" ht="16.5" thickBot="1" x14ac:dyDescent="0.3">
      <c r="B10" s="62" t="s">
        <v>9</v>
      </c>
      <c r="C10" s="21">
        <v>0</v>
      </c>
      <c r="D10" s="59" t="s">
        <v>9</v>
      </c>
      <c r="E10" s="21">
        <v>0</v>
      </c>
      <c r="F10" s="59" t="s">
        <v>9</v>
      </c>
      <c r="G10" s="21">
        <v>0</v>
      </c>
      <c r="H10" s="59" t="s">
        <v>9</v>
      </c>
      <c r="I10" s="21">
        <v>0</v>
      </c>
      <c r="J10" s="59" t="s">
        <v>9</v>
      </c>
      <c r="K10" s="21">
        <v>0</v>
      </c>
      <c r="L10" s="59" t="s">
        <v>9</v>
      </c>
      <c r="M10" s="21">
        <v>0</v>
      </c>
      <c r="N10" s="59" t="s">
        <v>9</v>
      </c>
      <c r="O10" s="21"/>
      <c r="P10" s="63"/>
      <c r="Q10" s="21" t="s">
        <v>13</v>
      </c>
      <c r="R10" s="28">
        <f>SUM(C10:C13,E10:E13,G10:G13,I10:I13,K10:K13,M10:M13,O10:O13)</f>
        <v>0</v>
      </c>
      <c r="S10" s="38" t="s">
        <v>142</v>
      </c>
      <c r="U10" s="53" t="str">
        <f>Q26</f>
        <v>Other</v>
      </c>
      <c r="V10" s="54">
        <f>R27</f>
        <v>1</v>
      </c>
      <c r="W10" s="49" t="s">
        <v>9</v>
      </c>
    </row>
    <row r="11" spans="2:23" ht="15.75" x14ac:dyDescent="0.25">
      <c r="B11" s="60"/>
      <c r="C11" s="26"/>
      <c r="D11" s="24"/>
      <c r="E11" s="26">
        <v>0</v>
      </c>
      <c r="F11" s="24" t="s">
        <v>9</v>
      </c>
      <c r="G11" s="26">
        <v>0</v>
      </c>
      <c r="H11" s="24" t="s">
        <v>9</v>
      </c>
      <c r="I11" s="26">
        <v>0</v>
      </c>
      <c r="J11" s="24" t="s">
        <v>9</v>
      </c>
      <c r="K11" s="26">
        <v>0</v>
      </c>
      <c r="L11" s="24" t="s">
        <v>9</v>
      </c>
      <c r="M11" s="26">
        <v>0</v>
      </c>
      <c r="N11" s="55" t="s">
        <v>9</v>
      </c>
      <c r="O11" s="26"/>
      <c r="P11" s="35"/>
      <c r="Q11" s="26"/>
      <c r="R11" s="29">
        <f>R10/R4</f>
        <v>0</v>
      </c>
      <c r="S11" s="38" t="s">
        <v>142</v>
      </c>
      <c r="U11" s="57" t="s">
        <v>112</v>
      </c>
    </row>
    <row r="12" spans="2:23" ht="15.75" x14ac:dyDescent="0.25">
      <c r="B12" s="60"/>
      <c r="C12" s="26"/>
      <c r="D12" s="24"/>
      <c r="E12" s="26">
        <v>0</v>
      </c>
      <c r="F12" s="24" t="s">
        <v>9</v>
      </c>
      <c r="G12" s="26"/>
      <c r="H12" s="24"/>
      <c r="I12" s="26">
        <v>0</v>
      </c>
      <c r="J12" s="24" t="s">
        <v>9</v>
      </c>
      <c r="K12" s="26">
        <v>0</v>
      </c>
      <c r="L12" s="24" t="s">
        <v>9</v>
      </c>
      <c r="M12" s="26">
        <v>0</v>
      </c>
      <c r="N12" s="24" t="s">
        <v>9</v>
      </c>
      <c r="O12" s="26"/>
      <c r="P12" s="35"/>
      <c r="Q12" s="26"/>
      <c r="R12" s="3"/>
      <c r="S12" s="38" t="s">
        <v>142</v>
      </c>
      <c r="U12" s="56" t="s">
        <v>113</v>
      </c>
    </row>
    <row r="13" spans="2:23" ht="16.5" thickBot="1" x14ac:dyDescent="0.3">
      <c r="B13" s="61"/>
      <c r="C13" s="31">
        <v>0</v>
      </c>
      <c r="D13" s="32" t="s">
        <v>9</v>
      </c>
      <c r="E13" s="31">
        <v>0</v>
      </c>
      <c r="F13" s="32" t="s">
        <v>9</v>
      </c>
      <c r="G13" s="31"/>
      <c r="H13" s="32"/>
      <c r="I13" s="31"/>
      <c r="J13" s="32"/>
      <c r="K13" s="31">
        <v>0</v>
      </c>
      <c r="L13" s="32" t="s">
        <v>9</v>
      </c>
      <c r="M13" s="31"/>
      <c r="N13" s="32"/>
      <c r="O13" s="31"/>
      <c r="P13" s="36"/>
      <c r="Q13" s="31"/>
      <c r="R13" s="4"/>
      <c r="S13" s="38" t="s">
        <v>142</v>
      </c>
      <c r="U13" t="s">
        <v>114</v>
      </c>
    </row>
    <row r="14" spans="2:23" ht="15.75" x14ac:dyDescent="0.25">
      <c r="B14" s="62" t="s">
        <v>35</v>
      </c>
      <c r="C14" s="21">
        <v>0</v>
      </c>
      <c r="D14" s="59" t="s">
        <v>9</v>
      </c>
      <c r="E14" s="21">
        <v>0</v>
      </c>
      <c r="F14" s="59" t="s">
        <v>9</v>
      </c>
      <c r="G14" s="21"/>
      <c r="H14" s="59"/>
      <c r="I14" s="21"/>
      <c r="J14" s="59"/>
      <c r="K14" s="21">
        <v>0</v>
      </c>
      <c r="L14" s="59" t="s">
        <v>9</v>
      </c>
      <c r="M14" s="21">
        <v>0</v>
      </c>
      <c r="N14" s="59" t="s">
        <v>9</v>
      </c>
      <c r="O14" s="21">
        <v>0</v>
      </c>
      <c r="P14" s="63" t="s">
        <v>9</v>
      </c>
      <c r="Q14" s="26" t="s">
        <v>14</v>
      </c>
      <c r="R14" s="30">
        <f>SUM(C14:C16,E14:E16,G14:G16,I14:I16,K14:K16,M14:M16,O14:O16)</f>
        <v>0</v>
      </c>
      <c r="S14" s="38" t="s">
        <v>142</v>
      </c>
    </row>
    <row r="15" spans="2:23" ht="15.75" x14ac:dyDescent="0.25">
      <c r="B15" s="60"/>
      <c r="C15" s="26">
        <v>0</v>
      </c>
      <c r="D15" s="24" t="s">
        <v>9</v>
      </c>
      <c r="E15" s="26">
        <v>0</v>
      </c>
      <c r="F15" s="24" t="s">
        <v>9</v>
      </c>
      <c r="G15" s="26"/>
      <c r="H15" s="24"/>
      <c r="I15" s="26"/>
      <c r="J15" s="24"/>
      <c r="K15" s="26">
        <v>0</v>
      </c>
      <c r="L15" s="24" t="s">
        <v>9</v>
      </c>
      <c r="M15" s="26"/>
      <c r="N15" s="24"/>
      <c r="O15" s="26"/>
      <c r="P15" s="35"/>
      <c r="Q15" s="26"/>
      <c r="R15" s="29">
        <f>R14/R4</f>
        <v>0</v>
      </c>
      <c r="S15" s="38" t="s">
        <v>142</v>
      </c>
    </row>
    <row r="16" spans="2:23" ht="16.5" thickBot="1" x14ac:dyDescent="0.3">
      <c r="B16" s="60"/>
      <c r="C16" s="26">
        <v>0</v>
      </c>
      <c r="D16" s="24" t="s">
        <v>9</v>
      </c>
      <c r="E16" s="26"/>
      <c r="F16" s="24"/>
      <c r="G16" s="26"/>
      <c r="H16" s="24"/>
      <c r="I16" s="26"/>
      <c r="J16" s="24"/>
      <c r="K16" s="26"/>
      <c r="L16" s="24"/>
      <c r="M16" s="26"/>
      <c r="N16" s="24"/>
      <c r="O16" s="26"/>
      <c r="P16" s="35"/>
      <c r="Q16" s="26"/>
      <c r="R16" s="3"/>
      <c r="S16" s="38" t="s">
        <v>143</v>
      </c>
    </row>
    <row r="17" spans="2:19" ht="15.75" x14ac:dyDescent="0.25">
      <c r="B17" s="62" t="s">
        <v>36</v>
      </c>
      <c r="C17" s="21">
        <v>0</v>
      </c>
      <c r="D17" s="59" t="s">
        <v>9</v>
      </c>
      <c r="E17" s="21"/>
      <c r="F17" s="59"/>
      <c r="G17" s="21"/>
      <c r="H17" s="59"/>
      <c r="I17" s="21">
        <v>0</v>
      </c>
      <c r="J17" s="59" t="s">
        <v>9</v>
      </c>
      <c r="K17" s="21"/>
      <c r="L17" s="59"/>
      <c r="M17" s="21">
        <v>0</v>
      </c>
      <c r="N17" s="59" t="s">
        <v>9</v>
      </c>
      <c r="O17" s="21">
        <v>0</v>
      </c>
      <c r="P17" s="63" t="s">
        <v>9</v>
      </c>
      <c r="Q17" s="21" t="s">
        <v>36</v>
      </c>
      <c r="R17" s="28">
        <f>SUM(C17:C19,E17:E19,G17:G19,I17:I19,K17:K19,M17:M19,O17:O19)</f>
        <v>0</v>
      </c>
      <c r="S17" s="38" t="s">
        <v>9</v>
      </c>
    </row>
    <row r="18" spans="2:19" ht="15.75" x14ac:dyDescent="0.25">
      <c r="B18" s="60"/>
      <c r="C18" s="26"/>
      <c r="D18" s="24"/>
      <c r="E18" s="26"/>
      <c r="F18" s="24"/>
      <c r="G18" s="26"/>
      <c r="H18" s="24"/>
      <c r="I18" s="26">
        <v>0</v>
      </c>
      <c r="J18" s="24" t="s">
        <v>9</v>
      </c>
      <c r="K18" s="26"/>
      <c r="L18" s="24"/>
      <c r="M18" s="26">
        <v>0</v>
      </c>
      <c r="N18" s="24" t="s">
        <v>9</v>
      </c>
      <c r="O18" s="26"/>
      <c r="P18" s="35"/>
      <c r="Q18" s="26"/>
      <c r="R18" s="29">
        <f>R17/R4</f>
        <v>0</v>
      </c>
      <c r="S18" s="38" t="s">
        <v>144</v>
      </c>
    </row>
    <row r="19" spans="2:19" ht="16.5" thickBot="1" x14ac:dyDescent="0.3">
      <c r="B19" s="61"/>
      <c r="C19" s="31"/>
      <c r="D19" s="32"/>
      <c r="E19" s="31"/>
      <c r="F19" s="32"/>
      <c r="G19" s="31"/>
      <c r="H19" s="32"/>
      <c r="I19" s="31">
        <v>0</v>
      </c>
      <c r="J19" s="32" t="s">
        <v>9</v>
      </c>
      <c r="K19" s="31" t="s">
        <v>9</v>
      </c>
      <c r="L19" s="32"/>
      <c r="M19" s="31"/>
      <c r="N19" s="32"/>
      <c r="O19" s="31"/>
      <c r="P19" s="36"/>
      <c r="Q19" s="31"/>
      <c r="R19" s="4"/>
      <c r="S19" s="38" t="s">
        <v>145</v>
      </c>
    </row>
    <row r="20" spans="2:19" ht="15.75" x14ac:dyDescent="0.25">
      <c r="B20" s="62" t="s">
        <v>16</v>
      </c>
      <c r="C20" s="21"/>
      <c r="D20" s="59"/>
      <c r="E20" s="21">
        <v>0</v>
      </c>
      <c r="F20" s="59" t="s">
        <v>9</v>
      </c>
      <c r="G20" s="21">
        <v>0</v>
      </c>
      <c r="H20" s="59" t="s">
        <v>9</v>
      </c>
      <c r="I20" s="21"/>
      <c r="J20" s="59"/>
      <c r="K20" s="21">
        <v>0</v>
      </c>
      <c r="L20" s="59" t="s">
        <v>9</v>
      </c>
      <c r="M20" s="21">
        <v>0</v>
      </c>
      <c r="N20" s="59" t="s">
        <v>9</v>
      </c>
      <c r="O20" s="21">
        <v>0</v>
      </c>
      <c r="P20" s="63" t="s">
        <v>9</v>
      </c>
      <c r="Q20" s="21" t="s">
        <v>16</v>
      </c>
      <c r="R20" s="28">
        <f>SUM(C20:C22,E20:E22,G20:G22,I20:I22,K20:K22,M20:M22,O20:O22)</f>
        <v>0</v>
      </c>
      <c r="S20" s="38"/>
    </row>
    <row r="21" spans="2:19" ht="15.75" x14ac:dyDescent="0.25">
      <c r="B21" s="60"/>
      <c r="C21" s="26"/>
      <c r="D21" s="24"/>
      <c r="E21" s="26">
        <v>0</v>
      </c>
      <c r="F21" s="24" t="s">
        <v>9</v>
      </c>
      <c r="G21" s="26">
        <v>0</v>
      </c>
      <c r="H21" s="24" t="s">
        <v>9</v>
      </c>
      <c r="I21" s="26"/>
      <c r="J21" s="24"/>
      <c r="K21" s="26">
        <v>0</v>
      </c>
      <c r="L21" s="24" t="s">
        <v>9</v>
      </c>
      <c r="M21" s="26">
        <v>0</v>
      </c>
      <c r="N21" s="24" t="s">
        <v>9</v>
      </c>
      <c r="O21" s="26">
        <v>0</v>
      </c>
      <c r="P21" s="35" t="s">
        <v>9</v>
      </c>
      <c r="Q21" s="26"/>
      <c r="R21" s="29">
        <f>R20/R4</f>
        <v>0</v>
      </c>
      <c r="S21" s="38"/>
    </row>
    <row r="22" spans="2:19" ht="16.5" thickBot="1" x14ac:dyDescent="0.3">
      <c r="B22" s="61"/>
      <c r="C22" s="31"/>
      <c r="D22" s="32"/>
      <c r="E22" s="31"/>
      <c r="F22" s="32"/>
      <c r="G22" s="31">
        <v>0</v>
      </c>
      <c r="H22" s="32" t="s">
        <v>9</v>
      </c>
      <c r="I22" s="31"/>
      <c r="J22" s="32"/>
      <c r="K22" s="31"/>
      <c r="L22" s="32" t="s">
        <v>9</v>
      </c>
      <c r="M22" s="31">
        <v>0</v>
      </c>
      <c r="N22" s="32" t="s">
        <v>9</v>
      </c>
      <c r="O22" s="31"/>
      <c r="P22" s="36"/>
      <c r="Q22" s="31"/>
      <c r="R22" s="4"/>
      <c r="S22" s="38"/>
    </row>
    <row r="23" spans="2:19" ht="15.75" x14ac:dyDescent="0.25">
      <c r="B23" s="62" t="s">
        <v>37</v>
      </c>
      <c r="C23" s="21">
        <v>0</v>
      </c>
      <c r="D23" s="59" t="s">
        <v>9</v>
      </c>
      <c r="E23" s="21">
        <v>0</v>
      </c>
      <c r="F23" s="59" t="s">
        <v>9</v>
      </c>
      <c r="G23" s="21"/>
      <c r="H23" s="59"/>
      <c r="I23" s="21">
        <v>0</v>
      </c>
      <c r="J23" s="59" t="s">
        <v>9</v>
      </c>
      <c r="K23" s="21">
        <v>0</v>
      </c>
      <c r="L23" s="59" t="s">
        <v>9</v>
      </c>
      <c r="M23" s="21"/>
      <c r="N23" s="59"/>
      <c r="O23" s="21"/>
      <c r="P23" s="63"/>
      <c r="Q23" s="21" t="s">
        <v>37</v>
      </c>
      <c r="R23" s="28">
        <f>SUM(C23:C25,E23:E25,G23:G25,I23:I25,K23:K25,M23:M25,O23:O25)</f>
        <v>0</v>
      </c>
      <c r="S23" s="38"/>
    </row>
    <row r="24" spans="2:19" ht="15.75" x14ac:dyDescent="0.25">
      <c r="B24" s="60"/>
      <c r="C24" s="26">
        <v>0</v>
      </c>
      <c r="D24" s="24" t="s">
        <v>9</v>
      </c>
      <c r="E24" s="26"/>
      <c r="F24" s="24"/>
      <c r="G24" s="26"/>
      <c r="H24" s="24"/>
      <c r="I24" s="26"/>
      <c r="J24" s="24"/>
      <c r="K24" s="26"/>
      <c r="L24" s="24"/>
      <c r="M24" s="26"/>
      <c r="N24" s="24"/>
      <c r="O24" s="26"/>
      <c r="P24" s="35"/>
      <c r="Q24" s="26"/>
      <c r="R24" s="29">
        <f>R23/R4</f>
        <v>0</v>
      </c>
      <c r="S24" s="38"/>
    </row>
    <row r="25" spans="2:19" ht="16.5" thickBot="1" x14ac:dyDescent="0.3">
      <c r="B25" s="61"/>
      <c r="C25" s="31"/>
      <c r="D25" s="32"/>
      <c r="E25" s="31"/>
      <c r="F25" s="32"/>
      <c r="G25" s="31"/>
      <c r="H25" s="32"/>
      <c r="I25" s="31"/>
      <c r="J25" s="32"/>
      <c r="K25" s="31"/>
      <c r="L25" s="32"/>
      <c r="M25" s="31"/>
      <c r="N25" s="32"/>
      <c r="O25" s="31"/>
      <c r="P25" s="36"/>
      <c r="Q25" s="31"/>
      <c r="R25" s="4"/>
      <c r="S25" s="38"/>
    </row>
    <row r="26" spans="2:19" ht="15.75" x14ac:dyDescent="0.25">
      <c r="B26" s="62" t="s">
        <v>50</v>
      </c>
      <c r="C26" s="21"/>
      <c r="D26" s="59"/>
      <c r="E26" s="21"/>
      <c r="F26" s="59"/>
      <c r="G26" s="21">
        <v>0</v>
      </c>
      <c r="H26" s="59" t="s">
        <v>9</v>
      </c>
      <c r="I26" s="21">
        <v>0.4</v>
      </c>
      <c r="J26" s="59" t="s">
        <v>9</v>
      </c>
      <c r="K26" s="21"/>
      <c r="L26" s="59"/>
      <c r="M26" s="21">
        <v>0</v>
      </c>
      <c r="N26" s="59" t="s">
        <v>9</v>
      </c>
      <c r="O26" s="21">
        <v>0</v>
      </c>
      <c r="P26" s="63" t="s">
        <v>9</v>
      </c>
      <c r="Q26" s="21" t="s">
        <v>50</v>
      </c>
      <c r="R26" s="28">
        <f>SUM(C26:C27,E26:E27,G26:G27,I26:I27,K26:K27,M26:M27,O26:O27)</f>
        <v>0.4</v>
      </c>
      <c r="S26" s="38"/>
    </row>
    <row r="27" spans="2:19" ht="15.75" thickBot="1" x14ac:dyDescent="0.3">
      <c r="B27" s="71"/>
      <c r="C27" s="31"/>
      <c r="D27" s="32"/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/>
      <c r="P27" s="36"/>
      <c r="Q27" s="31"/>
      <c r="R27" s="40">
        <f>R26/R4</f>
        <v>1</v>
      </c>
      <c r="S27" s="39"/>
    </row>
    <row r="28" spans="2:19" x14ac:dyDescent="0.25">
      <c r="B28" s="58" t="s">
        <v>115</v>
      </c>
      <c r="C28" s="16"/>
      <c r="D28" s="20"/>
      <c r="E28" s="16"/>
      <c r="F28" s="20"/>
      <c r="G28" s="16"/>
      <c r="H28" s="20"/>
      <c r="I28" s="16"/>
      <c r="J28" s="20"/>
      <c r="K28" s="16"/>
      <c r="L28" s="20"/>
      <c r="M28" s="16"/>
      <c r="N28" s="20"/>
      <c r="O28" s="16"/>
      <c r="P28" s="20"/>
      <c r="Q28" s="16"/>
      <c r="R28" s="2"/>
      <c r="S28" s="17"/>
    </row>
    <row r="29" spans="2:19" x14ac:dyDescent="0.25">
      <c r="B29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8DAC-8A9C-4F17-A343-6FFCAFE2FD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1353-374E-4A3E-ABE0-30F328CC3379}">
  <dimension ref="B1:V43"/>
  <sheetViews>
    <sheetView tabSelected="1" workbookViewId="0">
      <selection activeCell="N4" sqref="N4"/>
    </sheetView>
  </sheetViews>
  <sheetFormatPr defaultRowHeight="15" x14ac:dyDescent="0.25"/>
  <cols>
    <col min="1" max="1" width="3.7109375" style="72" customWidth="1"/>
    <col min="2" max="2" width="4.28515625" style="72" customWidth="1"/>
    <col min="3" max="3" width="10.140625" style="74" customWidth="1"/>
    <col min="4" max="21" width="9.140625" style="72"/>
    <col min="22" max="22" width="10.140625" style="72" bestFit="1" customWidth="1"/>
    <col min="23" max="16384" width="9.140625" style="72"/>
  </cols>
  <sheetData>
    <row r="1" spans="2:22" ht="15.75" thickBot="1" x14ac:dyDescent="0.3"/>
    <row r="2" spans="2:22" ht="18.75" x14ac:dyDescent="0.25">
      <c r="B2" s="118"/>
      <c r="C2" s="119" t="s">
        <v>118</v>
      </c>
      <c r="D2" s="120" t="s">
        <v>119</v>
      </c>
      <c r="E2" s="121"/>
      <c r="F2" s="120" t="s">
        <v>120</v>
      </c>
      <c r="G2" s="121"/>
      <c r="H2" s="120" t="s">
        <v>121</v>
      </c>
      <c r="I2" s="121"/>
      <c r="J2" s="120" t="s">
        <v>122</v>
      </c>
      <c r="K2" s="121"/>
      <c r="L2" s="120" t="s">
        <v>123</v>
      </c>
      <c r="M2" s="121"/>
      <c r="N2" s="120" t="s">
        <v>124</v>
      </c>
      <c r="O2" s="121"/>
      <c r="P2" s="120" t="s">
        <v>125</v>
      </c>
      <c r="Q2" s="121" t="s">
        <v>9</v>
      </c>
      <c r="R2" s="120" t="s">
        <v>126</v>
      </c>
      <c r="S2" s="122"/>
      <c r="T2" s="121" t="s">
        <v>127</v>
      </c>
    </row>
    <row r="3" spans="2:22" ht="15.75" thickBot="1" x14ac:dyDescent="0.3">
      <c r="B3" s="123"/>
      <c r="C3" s="143"/>
      <c r="D3" s="124" t="s">
        <v>128</v>
      </c>
      <c r="E3" s="125" t="s">
        <v>129</v>
      </c>
      <c r="F3" s="123"/>
      <c r="G3" s="126"/>
      <c r="H3" s="123"/>
      <c r="I3" s="126"/>
      <c r="J3" s="123"/>
      <c r="K3" s="126"/>
      <c r="L3" s="123"/>
      <c r="M3" s="126"/>
      <c r="N3" s="123"/>
      <c r="O3" s="126"/>
      <c r="P3" s="123"/>
      <c r="Q3" s="126"/>
      <c r="R3" s="124" t="s">
        <v>128</v>
      </c>
      <c r="S3" s="144" t="s">
        <v>129</v>
      </c>
      <c r="T3" s="126" t="s">
        <v>9</v>
      </c>
    </row>
    <row r="4" spans="2:22" ht="27" customHeight="1" thickBot="1" x14ac:dyDescent="0.3">
      <c r="B4" s="123"/>
      <c r="C4" s="145" t="s">
        <v>150</v>
      </c>
      <c r="D4" s="127">
        <f>AVERAGE(D16:D42)</f>
        <v>8.9928571428571438</v>
      </c>
      <c r="E4" s="128">
        <f t="shared" ref="E4:T4" si="0">AVERAGE(E16:E30)</f>
        <v>1.9375</v>
      </c>
      <c r="F4" s="127">
        <f t="shared" ref="F4:T4" si="1">AVERAGE(F16:F42)</f>
        <v>9.5428571428571427</v>
      </c>
      <c r="G4" s="128">
        <f t="shared" si="1"/>
        <v>3.352380952380952</v>
      </c>
      <c r="H4" s="159">
        <f t="shared" si="1"/>
        <v>10.864285714285712</v>
      </c>
      <c r="I4" s="128">
        <f t="shared" si="1"/>
        <v>3.6142857142857143</v>
      </c>
      <c r="J4" s="159">
        <f t="shared" si="1"/>
        <v>10.078571428571431</v>
      </c>
      <c r="K4" s="128">
        <f t="shared" si="1"/>
        <v>4.5428571428571427</v>
      </c>
      <c r="L4" s="127">
        <f t="shared" si="1"/>
        <v>9.5571428571428587</v>
      </c>
      <c r="M4" s="128">
        <f t="shared" si="1"/>
        <v>4.5642857142857141</v>
      </c>
      <c r="N4" s="127">
        <f t="shared" si="1"/>
        <v>9.492857142857142</v>
      </c>
      <c r="O4" s="128">
        <f t="shared" si="1"/>
        <v>2.9428571428571431</v>
      </c>
      <c r="P4" s="127">
        <f t="shared" si="1"/>
        <v>9.7357142857142858</v>
      </c>
      <c r="Q4" s="128">
        <f t="shared" si="1"/>
        <v>2.2000000000000002</v>
      </c>
      <c r="R4" s="150">
        <f t="shared" si="1"/>
        <v>68.26428571428572</v>
      </c>
      <c r="S4" s="151">
        <f t="shared" si="1"/>
        <v>23.823809523809523</v>
      </c>
      <c r="T4" s="129">
        <f t="shared" si="1"/>
        <v>0.34695723083749119</v>
      </c>
    </row>
    <row r="5" spans="2:22" ht="18.75" x14ac:dyDescent="0.25">
      <c r="B5" s="123"/>
      <c r="C5" s="145"/>
      <c r="D5" s="127"/>
      <c r="E5" s="163">
        <f>E4/D4</f>
        <v>0.21544876886417791</v>
      </c>
      <c r="F5" s="164"/>
      <c r="G5" s="163">
        <f>G4/F4</f>
        <v>0.35129740518962072</v>
      </c>
      <c r="H5" s="164"/>
      <c r="I5" s="163">
        <f>I4/H4</f>
        <v>0.33267587113740965</v>
      </c>
      <c r="J5" s="164"/>
      <c r="K5" s="166">
        <f>K4/J4</f>
        <v>0.45074415308291982</v>
      </c>
      <c r="L5" s="164"/>
      <c r="M5" s="166">
        <f>M4/L4</f>
        <v>0.47757847533632275</v>
      </c>
      <c r="N5" s="164"/>
      <c r="O5" s="163">
        <f>O4/N4</f>
        <v>0.3100075244544771</v>
      </c>
      <c r="P5" s="164"/>
      <c r="Q5" s="163">
        <f>Q4/P4</f>
        <v>0.22597212032281733</v>
      </c>
      <c r="R5" s="160"/>
      <c r="S5" s="151"/>
      <c r="T5" s="162"/>
    </row>
    <row r="6" spans="2:22" x14ac:dyDescent="0.25">
      <c r="B6" s="123"/>
      <c r="C6" s="146" t="s">
        <v>130</v>
      </c>
      <c r="D6" s="130">
        <f t="shared" ref="D6:T6" si="2">STDEV(D16,D18,D20,D22,D24,D26,D28,D30,D32,D34,D36,D38,D40,D42)</f>
        <v>1.2590987532078803</v>
      </c>
      <c r="E6" s="131">
        <f t="shared" si="2"/>
        <v>1.6419801768288493</v>
      </c>
      <c r="F6" s="130">
        <f t="shared" si="2"/>
        <v>1.5692792494127246</v>
      </c>
      <c r="G6" s="131">
        <f t="shared" si="2"/>
        <v>2.1999888999608985</v>
      </c>
      <c r="H6" s="130">
        <f t="shared" si="2"/>
        <v>1.8599450541334979</v>
      </c>
      <c r="I6" s="131">
        <f t="shared" si="2"/>
        <v>1.9945530221685654</v>
      </c>
      <c r="J6" s="130">
        <f t="shared" si="2"/>
        <v>1.5812257034575121</v>
      </c>
      <c r="K6" s="131">
        <f t="shared" si="2"/>
        <v>2.4550463839310157</v>
      </c>
      <c r="L6" s="130">
        <f t="shared" si="2"/>
        <v>2.1667821890870851</v>
      </c>
      <c r="M6" s="131">
        <f t="shared" si="2"/>
        <v>2.4749847374376781</v>
      </c>
      <c r="N6" s="130">
        <f t="shared" si="2"/>
        <v>1.2554277761380572</v>
      </c>
      <c r="O6" s="131">
        <f t="shared" si="2"/>
        <v>1.8550199193267174</v>
      </c>
      <c r="P6" s="130">
        <f t="shared" si="2"/>
        <v>1.8164238504257695</v>
      </c>
      <c r="Q6" s="131">
        <f t="shared" si="2"/>
        <v>1.9976909747929559</v>
      </c>
      <c r="R6" s="152">
        <f t="shared" si="2"/>
        <v>5.0531950506367984</v>
      </c>
      <c r="S6" s="153">
        <f t="shared" si="2"/>
        <v>7.911642708950553</v>
      </c>
      <c r="T6" s="132">
        <f t="shared" si="2"/>
        <v>0.106226397029862</v>
      </c>
    </row>
    <row r="7" spans="2:22" x14ac:dyDescent="0.25">
      <c r="B7" s="123"/>
      <c r="C7" s="146" t="s">
        <v>131</v>
      </c>
      <c r="D7" s="130">
        <f t="shared" ref="D7:T7" si="3">MAX(D16,D18,D20,D22,D24,D26,D28,D30,D32,D34,D36,D38,D40,D42)</f>
        <v>11.4</v>
      </c>
      <c r="E7" s="131">
        <f t="shared" si="3"/>
        <v>5</v>
      </c>
      <c r="F7" s="130">
        <f t="shared" si="3"/>
        <v>11.5</v>
      </c>
      <c r="G7" s="131">
        <f t="shared" si="3"/>
        <v>7.6333333333333329</v>
      </c>
      <c r="H7" s="130">
        <f t="shared" si="3"/>
        <v>15.5</v>
      </c>
      <c r="I7" s="131">
        <f t="shared" si="3"/>
        <v>8.1</v>
      </c>
      <c r="J7" s="130">
        <f t="shared" si="3"/>
        <v>12.6</v>
      </c>
      <c r="K7" s="131">
        <f t="shared" si="3"/>
        <v>8</v>
      </c>
      <c r="L7" s="130">
        <f t="shared" si="3"/>
        <v>12.700000000000001</v>
      </c>
      <c r="M7" s="131">
        <f t="shared" si="3"/>
        <v>8.6</v>
      </c>
      <c r="N7" s="130">
        <f t="shared" si="3"/>
        <v>11.8</v>
      </c>
      <c r="O7" s="131">
        <f t="shared" si="3"/>
        <v>6.7</v>
      </c>
      <c r="P7" s="130">
        <f t="shared" si="3"/>
        <v>12.5</v>
      </c>
      <c r="Q7" s="131">
        <f t="shared" si="3"/>
        <v>6</v>
      </c>
      <c r="R7" s="152">
        <f t="shared" si="3"/>
        <v>79.2</v>
      </c>
      <c r="S7" s="153">
        <f t="shared" si="3"/>
        <v>37.900000000000006</v>
      </c>
      <c r="T7" s="132">
        <f t="shared" si="3"/>
        <v>0.49289099526066354</v>
      </c>
    </row>
    <row r="8" spans="2:22" ht="15.75" thickBot="1" x14ac:dyDescent="0.3">
      <c r="B8" s="123"/>
      <c r="C8" s="146" t="s">
        <v>132</v>
      </c>
      <c r="D8" s="133">
        <f t="shared" ref="D8:T8" si="4">MIN(D16,D18,D20,D22,D24,D26,D28,D30,D32,D34,D36,D38,D40,D42)</f>
        <v>7.2</v>
      </c>
      <c r="E8" s="134">
        <f t="shared" si="4"/>
        <v>0</v>
      </c>
      <c r="F8" s="133">
        <f t="shared" si="4"/>
        <v>6.7</v>
      </c>
      <c r="G8" s="134">
        <f t="shared" si="4"/>
        <v>0</v>
      </c>
      <c r="H8" s="133">
        <f t="shared" si="4"/>
        <v>7.8</v>
      </c>
      <c r="I8" s="134">
        <f t="shared" si="4"/>
        <v>1</v>
      </c>
      <c r="J8" s="133">
        <f t="shared" si="4"/>
        <v>7.9</v>
      </c>
      <c r="K8" s="134">
        <f t="shared" si="4"/>
        <v>0</v>
      </c>
      <c r="L8" s="133">
        <f t="shared" si="4"/>
        <v>5.8</v>
      </c>
      <c r="M8" s="134">
        <f t="shared" si="4"/>
        <v>0</v>
      </c>
      <c r="N8" s="133">
        <f t="shared" si="4"/>
        <v>6.8</v>
      </c>
      <c r="O8" s="134">
        <f t="shared" si="4"/>
        <v>0</v>
      </c>
      <c r="P8" s="133">
        <f t="shared" si="4"/>
        <v>7.4</v>
      </c>
      <c r="Q8" s="134">
        <f t="shared" si="4"/>
        <v>0</v>
      </c>
      <c r="R8" s="154">
        <f t="shared" si="4"/>
        <v>61.8</v>
      </c>
      <c r="S8" s="155">
        <f t="shared" si="4"/>
        <v>9.3000000000000007</v>
      </c>
      <c r="T8" s="136">
        <f t="shared" si="4"/>
        <v>0.15024232633279486</v>
      </c>
    </row>
    <row r="9" spans="2:22" ht="15.75" thickBot="1" x14ac:dyDescent="0.3">
      <c r="B9" s="123"/>
      <c r="C9" s="146"/>
      <c r="D9" s="137"/>
      <c r="E9" s="138"/>
      <c r="F9" s="137"/>
      <c r="G9" s="138"/>
      <c r="H9" s="137"/>
      <c r="I9" s="138"/>
      <c r="J9" s="137"/>
      <c r="K9" s="138"/>
      <c r="L9" s="137"/>
      <c r="M9" s="138"/>
      <c r="N9" s="137"/>
      <c r="O9" s="138"/>
      <c r="P9" s="137"/>
      <c r="Q9" s="138"/>
      <c r="R9" s="156"/>
      <c r="S9" s="153"/>
      <c r="T9" s="132"/>
    </row>
    <row r="10" spans="2:22" ht="28.5" customHeight="1" x14ac:dyDescent="0.25">
      <c r="B10" s="123"/>
      <c r="C10" s="145" t="s">
        <v>133</v>
      </c>
      <c r="D10" s="139">
        <f t="shared" ref="D10:T10" si="5">AVERAGE(D16,D18,D20)</f>
        <v>8.7000000000000011</v>
      </c>
      <c r="E10" s="140">
        <f t="shared" si="5"/>
        <v>1.6333333333333335</v>
      </c>
      <c r="F10" s="139">
        <f t="shared" si="5"/>
        <v>9.2333333333333325</v>
      </c>
      <c r="G10" s="140">
        <f t="shared" si="5"/>
        <v>2.3000000000000003</v>
      </c>
      <c r="H10" s="139">
        <f t="shared" si="5"/>
        <v>9.0333333333333332</v>
      </c>
      <c r="I10" s="140">
        <f t="shared" si="5"/>
        <v>2.2666666666666666</v>
      </c>
      <c r="J10" s="139">
        <f t="shared" si="5"/>
        <v>8.8000000000000007</v>
      </c>
      <c r="K10" s="140">
        <f t="shared" si="5"/>
        <v>2.9333333333333336</v>
      </c>
      <c r="L10" s="161">
        <f t="shared" si="5"/>
        <v>10.233333333333334</v>
      </c>
      <c r="M10" s="140">
        <f t="shared" si="5"/>
        <v>4.3999999999999995</v>
      </c>
      <c r="N10" s="141">
        <f t="shared" si="5"/>
        <v>9.1333333333333346</v>
      </c>
      <c r="O10" s="141">
        <f t="shared" si="5"/>
        <v>3.7999999999999994</v>
      </c>
      <c r="P10" s="139">
        <f t="shared" si="5"/>
        <v>8.9666666666666668</v>
      </c>
      <c r="Q10" s="140">
        <f t="shared" si="5"/>
        <v>2.3000000000000003</v>
      </c>
      <c r="R10" s="157">
        <f t="shared" si="5"/>
        <v>64.100000000000009</v>
      </c>
      <c r="S10" s="158">
        <f t="shared" si="5"/>
        <v>19.633333333333336</v>
      </c>
      <c r="T10" s="142">
        <f t="shared" si="5"/>
        <v>0.30578363576215134</v>
      </c>
    </row>
    <row r="11" spans="2:22" ht="18.75" x14ac:dyDescent="0.25">
      <c r="B11" s="123"/>
      <c r="C11" s="145"/>
      <c r="D11" s="127"/>
      <c r="E11" s="163">
        <f>E10/D10</f>
        <v>0.18773946360153257</v>
      </c>
      <c r="F11" s="164"/>
      <c r="G11" s="163">
        <f>G10/F10</f>
        <v>0.24909747292418777</v>
      </c>
      <c r="H11" s="164"/>
      <c r="I11" s="163">
        <f>I10/H10</f>
        <v>0.25092250922509224</v>
      </c>
      <c r="J11" s="164"/>
      <c r="K11" s="163">
        <f>K10/J10</f>
        <v>0.33333333333333331</v>
      </c>
      <c r="L11" s="164"/>
      <c r="M11" s="166">
        <f>M10/L10</f>
        <v>0.42996742671009763</v>
      </c>
      <c r="N11" s="165"/>
      <c r="O11" s="166">
        <f>O10/N10</f>
        <v>0.41605839416058382</v>
      </c>
      <c r="P11" s="164"/>
      <c r="Q11" s="163">
        <f>Q10/P10</f>
        <v>0.25650557620817849</v>
      </c>
      <c r="R11" s="160"/>
      <c r="S11" s="151"/>
      <c r="T11" s="162"/>
    </row>
    <row r="12" spans="2:22" x14ac:dyDescent="0.25">
      <c r="B12" s="123"/>
      <c r="C12" s="146" t="s">
        <v>130</v>
      </c>
      <c r="D12" s="130">
        <f t="shared" ref="D12:T12" si="6">STDEV(D16,D18,D20)</f>
        <v>1.2165525060596398</v>
      </c>
      <c r="E12" s="131">
        <f t="shared" si="6"/>
        <v>2.8290163190291664</v>
      </c>
      <c r="F12" s="130">
        <f t="shared" si="6"/>
        <v>2.2501851775650228</v>
      </c>
      <c r="G12" s="131">
        <f t="shared" si="6"/>
        <v>0.19999999999999996</v>
      </c>
      <c r="H12" s="130">
        <f t="shared" si="6"/>
        <v>1.7214335111567116</v>
      </c>
      <c r="I12" s="131">
        <f t="shared" si="6"/>
        <v>0.25166114784235832</v>
      </c>
      <c r="J12" s="130">
        <f t="shared" si="6"/>
        <v>0.78102496759066531</v>
      </c>
      <c r="K12" s="131">
        <f t="shared" si="6"/>
        <v>4.0079088479322147</v>
      </c>
      <c r="L12" s="130">
        <f t="shared" si="6"/>
        <v>1.9008769905844289</v>
      </c>
      <c r="M12" s="131">
        <f t="shared" si="6"/>
        <v>2.9546573405388328</v>
      </c>
      <c r="N12" s="147">
        <f t="shared" si="6"/>
        <v>2.2546248764114463</v>
      </c>
      <c r="O12" s="147">
        <f t="shared" si="6"/>
        <v>0.7000000000000014</v>
      </c>
      <c r="P12" s="130">
        <f t="shared" si="6"/>
        <v>0.90737717258774642</v>
      </c>
      <c r="Q12" s="131">
        <f t="shared" si="6"/>
        <v>2.1656407827707711</v>
      </c>
      <c r="R12" s="152">
        <f t="shared" si="6"/>
        <v>2.6907248094147418</v>
      </c>
      <c r="S12" s="153">
        <f t="shared" si="6"/>
        <v>11.001969520650992</v>
      </c>
      <c r="T12" s="132">
        <f t="shared" si="6"/>
        <v>0.17349161137425742</v>
      </c>
    </row>
    <row r="13" spans="2:22" x14ac:dyDescent="0.25">
      <c r="B13" s="123"/>
      <c r="C13" s="146" t="s">
        <v>131</v>
      </c>
      <c r="D13" s="124">
        <f t="shared" ref="D13:T13" si="7">MAX(D16,D18,D20)</f>
        <v>9.5</v>
      </c>
      <c r="E13" s="125">
        <f t="shared" si="7"/>
        <v>4.9000000000000004</v>
      </c>
      <c r="F13" s="124">
        <f t="shared" si="7"/>
        <v>11</v>
      </c>
      <c r="G13" s="125">
        <f t="shared" si="7"/>
        <v>2.5</v>
      </c>
      <c r="H13" s="124">
        <f t="shared" si="7"/>
        <v>11</v>
      </c>
      <c r="I13" s="125">
        <f t="shared" si="7"/>
        <v>2.5</v>
      </c>
      <c r="J13" s="124">
        <f t="shared" si="7"/>
        <v>9.3000000000000007</v>
      </c>
      <c r="K13" s="125">
        <f t="shared" si="7"/>
        <v>7.5</v>
      </c>
      <c r="L13" s="124">
        <f t="shared" si="7"/>
        <v>12.1</v>
      </c>
      <c r="M13" s="125">
        <f t="shared" si="7"/>
        <v>7.7</v>
      </c>
      <c r="N13" s="144">
        <f t="shared" si="7"/>
        <v>11.3</v>
      </c>
      <c r="O13" s="144">
        <f t="shared" si="7"/>
        <v>4.3</v>
      </c>
      <c r="P13" s="124">
        <f t="shared" si="7"/>
        <v>10</v>
      </c>
      <c r="Q13" s="125">
        <f t="shared" si="7"/>
        <v>4.3</v>
      </c>
      <c r="R13" s="152">
        <f t="shared" si="7"/>
        <v>67.099999999999994</v>
      </c>
      <c r="S13" s="153">
        <f t="shared" si="7"/>
        <v>31.200000000000003</v>
      </c>
      <c r="T13" s="132">
        <f t="shared" si="7"/>
        <v>0.49289099526066354</v>
      </c>
    </row>
    <row r="14" spans="2:22" ht="15.75" thickBot="1" x14ac:dyDescent="0.3">
      <c r="B14" s="148"/>
      <c r="C14" s="149" t="s">
        <v>132</v>
      </c>
      <c r="D14" s="133">
        <f t="shared" ref="D14:T14" si="8">MIN(D16,D18,D20)</f>
        <v>7.3</v>
      </c>
      <c r="E14" s="134">
        <f t="shared" si="8"/>
        <v>0</v>
      </c>
      <c r="F14" s="133">
        <f t="shared" si="8"/>
        <v>6.7</v>
      </c>
      <c r="G14" s="134">
        <f t="shared" si="8"/>
        <v>2.1</v>
      </c>
      <c r="H14" s="133">
        <f t="shared" si="8"/>
        <v>7.8</v>
      </c>
      <c r="I14" s="134">
        <f t="shared" si="8"/>
        <v>2</v>
      </c>
      <c r="J14" s="133">
        <f t="shared" si="8"/>
        <v>7.9</v>
      </c>
      <c r="K14" s="134">
        <f t="shared" si="8"/>
        <v>0</v>
      </c>
      <c r="L14" s="133">
        <f t="shared" si="8"/>
        <v>8.3000000000000007</v>
      </c>
      <c r="M14" s="134">
        <f t="shared" si="8"/>
        <v>2</v>
      </c>
      <c r="N14" s="135">
        <f t="shared" si="8"/>
        <v>6.8</v>
      </c>
      <c r="O14" s="135">
        <f t="shared" si="8"/>
        <v>3</v>
      </c>
      <c r="P14" s="133">
        <f t="shared" si="8"/>
        <v>8.3000000000000007</v>
      </c>
      <c r="Q14" s="134">
        <f t="shared" si="8"/>
        <v>0</v>
      </c>
      <c r="R14" s="154">
        <f t="shared" si="8"/>
        <v>61.899999999999991</v>
      </c>
      <c r="S14" s="155">
        <f t="shared" si="8"/>
        <v>9.3000000000000007</v>
      </c>
      <c r="T14" s="136">
        <f t="shared" si="8"/>
        <v>0.15024232633279486</v>
      </c>
    </row>
    <row r="15" spans="2:22" x14ac:dyDescent="0.25">
      <c r="B15" s="73"/>
      <c r="C15" s="77"/>
      <c r="D15" s="78"/>
      <c r="E15" s="79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78"/>
      <c r="S15" s="76"/>
      <c r="T15" s="75"/>
      <c r="V15" s="82" t="s">
        <v>134</v>
      </c>
    </row>
    <row r="16" spans="2:22" ht="15.75" x14ac:dyDescent="0.25">
      <c r="B16" s="83">
        <v>1</v>
      </c>
      <c r="C16" s="84">
        <v>43478</v>
      </c>
      <c r="D16" s="80">
        <v>7.3</v>
      </c>
      <c r="E16" s="85">
        <v>0</v>
      </c>
      <c r="F16" s="86">
        <v>11</v>
      </c>
      <c r="G16" s="81">
        <v>2.5</v>
      </c>
      <c r="H16" s="80">
        <v>11</v>
      </c>
      <c r="I16" s="81">
        <v>2.5</v>
      </c>
      <c r="J16" s="80">
        <v>7.9</v>
      </c>
      <c r="K16" s="81">
        <v>1.3</v>
      </c>
      <c r="L16" s="86">
        <v>10.3</v>
      </c>
      <c r="M16" s="81">
        <v>3.5</v>
      </c>
      <c r="N16" s="86">
        <v>11.3</v>
      </c>
      <c r="O16" s="87">
        <v>4.3</v>
      </c>
      <c r="P16" s="80">
        <v>8.3000000000000007</v>
      </c>
      <c r="Q16" s="87">
        <v>4.3</v>
      </c>
      <c r="R16" s="86">
        <f>SUM(D16,F16,H16,J16,L16,N16,P16)</f>
        <v>67.099999999999994</v>
      </c>
      <c r="S16" s="72">
        <f>SUM(E16,G16,I16,K16,M16,O16,Q16)</f>
        <v>18.400000000000002</v>
      </c>
      <c r="T16" s="88">
        <f>S16/R16</f>
        <v>0.27421758569299559</v>
      </c>
      <c r="V16" s="82" t="s">
        <v>135</v>
      </c>
    </row>
    <row r="17" spans="2:22" ht="15.75" x14ac:dyDescent="0.25">
      <c r="B17" s="83"/>
      <c r="C17" s="84"/>
      <c r="D17" s="80"/>
      <c r="E17" s="81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T17" s="75"/>
      <c r="V17" s="82" t="s">
        <v>136</v>
      </c>
    </row>
    <row r="18" spans="2:22" ht="15.75" x14ac:dyDescent="0.25">
      <c r="B18" s="83">
        <v>2</v>
      </c>
      <c r="C18" s="84">
        <f>C16+7</f>
        <v>43485</v>
      </c>
      <c r="D18" s="80">
        <v>9.3000000000000007</v>
      </c>
      <c r="E18" s="85">
        <v>0</v>
      </c>
      <c r="F18" s="86">
        <v>10</v>
      </c>
      <c r="G18" s="81">
        <v>2.2999999999999998</v>
      </c>
      <c r="H18" s="80">
        <v>8.3000000000000007</v>
      </c>
      <c r="I18" s="81">
        <v>2</v>
      </c>
      <c r="J18" s="80">
        <v>9.1999999999999993</v>
      </c>
      <c r="K18" s="85">
        <v>0</v>
      </c>
      <c r="L18" s="80">
        <v>8.3000000000000007</v>
      </c>
      <c r="M18" s="81">
        <v>2</v>
      </c>
      <c r="N18" s="80">
        <v>6.8</v>
      </c>
      <c r="O18" s="81">
        <v>3</v>
      </c>
      <c r="P18" s="86">
        <v>10</v>
      </c>
      <c r="Q18" s="85">
        <v>0</v>
      </c>
      <c r="R18" s="80">
        <f>SUM(D18,F18,H18,J18,L18,N18,P18)</f>
        <v>61.899999999999991</v>
      </c>
      <c r="S18" s="72">
        <f>SUM(E18,G18,I18,K18,M18,O18,Q18)</f>
        <v>9.3000000000000007</v>
      </c>
      <c r="T18" s="88">
        <f>S18/R18</f>
        <v>0.15024232633279486</v>
      </c>
    </row>
    <row r="19" spans="2:22" ht="15.75" x14ac:dyDescent="0.25">
      <c r="B19" s="83"/>
      <c r="C19" s="84" t="s">
        <v>9</v>
      </c>
      <c r="D19" s="80"/>
      <c r="E19" s="81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T19" s="75"/>
      <c r="V19" s="89" t="s">
        <v>137</v>
      </c>
    </row>
    <row r="20" spans="2:22" ht="15.75" x14ac:dyDescent="0.25">
      <c r="B20" s="83">
        <v>3</v>
      </c>
      <c r="C20" s="84">
        <f>C18+7</f>
        <v>43492</v>
      </c>
      <c r="D20" s="80">
        <v>9.5</v>
      </c>
      <c r="E20" s="87">
        <v>4.9000000000000004</v>
      </c>
      <c r="F20" s="80">
        <v>6.7</v>
      </c>
      <c r="G20" s="81">
        <v>2.1</v>
      </c>
      <c r="H20" s="80">
        <v>7.8</v>
      </c>
      <c r="I20" s="81">
        <v>2.2999999999999998</v>
      </c>
      <c r="J20" s="80">
        <v>9.3000000000000007</v>
      </c>
      <c r="K20" s="87">
        <v>7.5</v>
      </c>
      <c r="L20" s="86">
        <v>12.1</v>
      </c>
      <c r="M20" s="87">
        <v>7.7</v>
      </c>
      <c r="N20" s="80">
        <v>9.3000000000000007</v>
      </c>
      <c r="O20" s="87">
        <v>4.0999999999999996</v>
      </c>
      <c r="P20" s="80">
        <v>8.6</v>
      </c>
      <c r="Q20" s="81">
        <v>2.6</v>
      </c>
      <c r="R20" s="80">
        <f>SUM(D20,F20,H20,J20,L20,N20,P20)</f>
        <v>63.300000000000004</v>
      </c>
      <c r="S20" s="72">
        <f>SUM(E20,G20,I20,K20,M20,O20,Q20)</f>
        <v>31.200000000000003</v>
      </c>
      <c r="T20" s="90">
        <f>S20/R20</f>
        <v>0.49289099526066354</v>
      </c>
    </row>
    <row r="21" spans="2:22" ht="15.75" x14ac:dyDescent="0.25">
      <c r="B21" s="83"/>
      <c r="C21" s="84"/>
      <c r="D21" s="80"/>
      <c r="E21" s="81"/>
      <c r="F21" s="80"/>
      <c r="G21" s="81"/>
      <c r="H21" s="80"/>
      <c r="I21" s="81"/>
      <c r="J21" s="80"/>
      <c r="K21" s="81"/>
      <c r="L21" s="80"/>
      <c r="M21" s="81"/>
      <c r="N21" s="80"/>
      <c r="O21" s="81"/>
      <c r="P21" s="80"/>
      <c r="Q21" s="81"/>
      <c r="R21" s="80"/>
      <c r="T21" s="75"/>
    </row>
    <row r="22" spans="2:22" ht="15.75" x14ac:dyDescent="0.25">
      <c r="B22" s="83">
        <v>4</v>
      </c>
      <c r="C22" s="84">
        <f>C20+7</f>
        <v>43499</v>
      </c>
      <c r="D22" s="86">
        <v>10.5</v>
      </c>
      <c r="E22" s="81">
        <v>2.1</v>
      </c>
      <c r="F22" s="86">
        <v>10.5</v>
      </c>
      <c r="G22" s="87">
        <v>5.2</v>
      </c>
      <c r="H22" s="86">
        <v>10.6</v>
      </c>
      <c r="I22" s="81">
        <v>1.3</v>
      </c>
      <c r="J22" s="86">
        <v>10.4</v>
      </c>
      <c r="K22" s="87">
        <v>5.6</v>
      </c>
      <c r="L22" s="80">
        <v>7</v>
      </c>
      <c r="M22" s="85">
        <v>0</v>
      </c>
      <c r="N22" s="80">
        <v>8.3000000000000007</v>
      </c>
      <c r="O22" s="85">
        <v>0</v>
      </c>
      <c r="P22" s="80">
        <v>8</v>
      </c>
      <c r="Q22" s="81">
        <v>1.5</v>
      </c>
      <c r="R22" s="86">
        <f>SUM(D22,F22,H22,J22,L22,N22,P22)</f>
        <v>65.3</v>
      </c>
      <c r="S22" s="72">
        <f>SUM(E22,G22,I22,K22,M22,O22,Q22)</f>
        <v>15.700000000000001</v>
      </c>
      <c r="T22" s="88">
        <f>S22/R22</f>
        <v>0.2404287901990812</v>
      </c>
    </row>
    <row r="23" spans="2:22" ht="15.75" x14ac:dyDescent="0.25">
      <c r="B23" s="83"/>
      <c r="C23" s="84"/>
      <c r="D23" s="80"/>
      <c r="E23" s="81"/>
      <c r="F23" s="80"/>
      <c r="G23" s="81"/>
      <c r="H23" s="80"/>
      <c r="I23" s="81"/>
      <c r="J23" s="80"/>
      <c r="K23" s="81"/>
      <c r="L23" s="80"/>
      <c r="M23" s="81"/>
      <c r="N23" s="80"/>
      <c r="O23" s="81"/>
      <c r="P23" s="80"/>
      <c r="Q23" s="81"/>
      <c r="R23" s="80"/>
      <c r="T23" s="75"/>
    </row>
    <row r="24" spans="2:22" ht="15.75" x14ac:dyDescent="0.25">
      <c r="B24" s="83">
        <v>5</v>
      </c>
      <c r="C24" s="84">
        <f>C22+7</f>
        <v>43506</v>
      </c>
      <c r="D24" s="80">
        <v>8</v>
      </c>
      <c r="E24" s="81">
        <v>2</v>
      </c>
      <c r="F24" s="80">
        <v>8</v>
      </c>
      <c r="G24" s="87">
        <v>5.5</v>
      </c>
      <c r="H24" s="86">
        <v>11.3</v>
      </c>
      <c r="I24" s="81">
        <v>3.5</v>
      </c>
      <c r="J24" s="86">
        <v>12.6</v>
      </c>
      <c r="K24" s="87">
        <v>5.2</v>
      </c>
      <c r="L24" s="80">
        <v>5.8</v>
      </c>
      <c r="M24" s="87">
        <v>4.5999999999999996</v>
      </c>
      <c r="N24" s="86">
        <v>9.6</v>
      </c>
      <c r="O24" s="81">
        <v>3.2</v>
      </c>
      <c r="P24" s="86">
        <v>12.3</v>
      </c>
      <c r="Q24" s="81">
        <v>1.2</v>
      </c>
      <c r="R24" s="86">
        <f>SUM(D24,F24,H24,J24,L24,N24,P24)</f>
        <v>67.599999999999994</v>
      </c>
      <c r="S24" s="72">
        <f>SUM(E24,G24,I24,K24,M24,O24,Q24)</f>
        <v>25.199999999999996</v>
      </c>
      <c r="T24" s="90">
        <f>S24/R24</f>
        <v>0.37278106508875736</v>
      </c>
    </row>
    <row r="25" spans="2:22" ht="15.75" x14ac:dyDescent="0.25">
      <c r="B25" s="83"/>
      <c r="C25" s="84"/>
      <c r="D25" s="91" t="s">
        <v>138</v>
      </c>
      <c r="E25" s="92" t="s">
        <v>138</v>
      </c>
      <c r="F25" s="80"/>
      <c r="G25" s="81"/>
      <c r="H25" s="80"/>
      <c r="I25" s="81"/>
      <c r="J25" s="80"/>
      <c r="K25" s="81"/>
      <c r="L25" s="80"/>
      <c r="M25" s="81"/>
      <c r="N25" s="80"/>
      <c r="O25" s="81"/>
      <c r="P25" s="80"/>
      <c r="Q25" s="81"/>
      <c r="R25" s="80"/>
      <c r="T25" s="75"/>
    </row>
    <row r="26" spans="2:22" ht="15.75" x14ac:dyDescent="0.25">
      <c r="B26" s="83">
        <v>6</v>
      </c>
      <c r="C26" s="84">
        <f>C24+7</f>
        <v>43513</v>
      </c>
      <c r="D26" s="80">
        <v>8.3000000000000007</v>
      </c>
      <c r="E26" s="81">
        <v>2.9</v>
      </c>
      <c r="F26" s="80">
        <v>8</v>
      </c>
      <c r="G26" s="87">
        <v>5.5</v>
      </c>
      <c r="H26" s="86">
        <v>11.3</v>
      </c>
      <c r="I26" s="81">
        <v>3.5</v>
      </c>
      <c r="J26" s="86">
        <v>12.6</v>
      </c>
      <c r="K26" s="87">
        <v>5.2</v>
      </c>
      <c r="L26" s="80">
        <v>5.8</v>
      </c>
      <c r="M26" s="87">
        <v>4.5999999999999996</v>
      </c>
      <c r="N26" s="86">
        <v>9.6</v>
      </c>
      <c r="O26" s="81">
        <v>3.2</v>
      </c>
      <c r="P26" s="86">
        <v>12.3</v>
      </c>
      <c r="Q26" s="81">
        <v>1.2</v>
      </c>
      <c r="R26" s="86">
        <f>SUM(D26,F26,H26,J26,L26,N26,P26)</f>
        <v>67.900000000000006</v>
      </c>
      <c r="S26" s="72">
        <f>SUM(E26,G26,I26,K26,M26,O26,Q26)</f>
        <v>26.1</v>
      </c>
      <c r="T26" s="90">
        <f>S26/R26</f>
        <v>0.38438880706921941</v>
      </c>
    </row>
    <row r="27" spans="2:22" ht="15.75" x14ac:dyDescent="0.25">
      <c r="B27" s="83"/>
      <c r="C27" s="84"/>
      <c r="D27" s="80"/>
      <c r="E27" s="81"/>
      <c r="F27" s="80"/>
      <c r="G27" s="81"/>
      <c r="H27" s="80"/>
      <c r="I27" s="81"/>
      <c r="J27" s="80"/>
      <c r="K27" s="81"/>
      <c r="L27" s="80"/>
      <c r="M27" s="81"/>
      <c r="N27" s="80"/>
      <c r="O27" s="81"/>
      <c r="P27" s="80"/>
      <c r="Q27" s="81"/>
      <c r="R27" s="80"/>
      <c r="T27" s="75"/>
    </row>
    <row r="28" spans="2:22" ht="15.75" x14ac:dyDescent="0.25">
      <c r="B28" s="83">
        <v>7</v>
      </c>
      <c r="C28" s="84">
        <f>C26+7</f>
        <v>43520</v>
      </c>
      <c r="D28" s="80">
        <v>7.2</v>
      </c>
      <c r="E28" s="81">
        <v>2.2999999999999998</v>
      </c>
      <c r="F28" s="86">
        <v>9.6999999999999993</v>
      </c>
      <c r="G28" s="85">
        <v>0</v>
      </c>
      <c r="H28" s="86">
        <v>9.6999999999999993</v>
      </c>
      <c r="I28" s="81">
        <v>3.7</v>
      </c>
      <c r="J28" s="80">
        <v>9.3000000000000007</v>
      </c>
      <c r="K28" s="87">
        <v>8</v>
      </c>
      <c r="L28" s="86">
        <v>9.6999999999999993</v>
      </c>
      <c r="M28" s="87">
        <v>6.7</v>
      </c>
      <c r="N28" s="80">
        <v>8.6</v>
      </c>
      <c r="O28" s="81">
        <v>2.8</v>
      </c>
      <c r="P28" s="80">
        <v>7.6</v>
      </c>
      <c r="Q28" s="85">
        <v>0</v>
      </c>
      <c r="R28" s="80">
        <f>SUM(D28,F28,H28,J28,L28,N28,P28)</f>
        <v>61.8</v>
      </c>
      <c r="S28" s="72">
        <f>SUM(E28,G28,I28,K28,M28,O28,Q28)</f>
        <v>23.5</v>
      </c>
      <c r="T28" s="90">
        <f>S28/R28</f>
        <v>0.38025889967637544</v>
      </c>
    </row>
    <row r="29" spans="2:22" ht="15.75" x14ac:dyDescent="0.25">
      <c r="B29" s="83"/>
      <c r="C29" s="84"/>
      <c r="D29" s="80"/>
      <c r="E29" s="81"/>
      <c r="F29" s="80"/>
      <c r="G29" s="79" t="s">
        <v>139</v>
      </c>
      <c r="H29" s="80"/>
      <c r="I29" s="81"/>
      <c r="J29" s="80"/>
      <c r="K29" s="81"/>
      <c r="L29" s="80"/>
      <c r="M29" s="81"/>
      <c r="N29" s="80"/>
      <c r="O29" s="81"/>
      <c r="P29" s="80"/>
      <c r="Q29" s="81"/>
      <c r="R29" s="80"/>
      <c r="T29" s="75"/>
    </row>
    <row r="30" spans="2:22" ht="15.75" x14ac:dyDescent="0.25">
      <c r="B30" s="83">
        <v>8</v>
      </c>
      <c r="C30" s="84">
        <f>C28+7</f>
        <v>43527</v>
      </c>
      <c r="D30" s="80">
        <v>7.9</v>
      </c>
      <c r="E30" s="81">
        <v>1.3</v>
      </c>
      <c r="F30" s="86">
        <v>9.9</v>
      </c>
      <c r="G30" s="85">
        <v>0</v>
      </c>
      <c r="H30" s="86">
        <v>12.6</v>
      </c>
      <c r="I30" s="81">
        <v>3</v>
      </c>
      <c r="J30" s="80">
        <v>8.5</v>
      </c>
      <c r="K30" s="87">
        <v>7.2</v>
      </c>
      <c r="L30" s="80">
        <v>9.3000000000000007</v>
      </c>
      <c r="M30" s="81">
        <v>1.5</v>
      </c>
      <c r="N30" s="80">
        <v>8.5</v>
      </c>
      <c r="O30" s="81">
        <v>1.8</v>
      </c>
      <c r="P30" s="80">
        <v>7.4</v>
      </c>
      <c r="Q30" s="81">
        <v>3.4</v>
      </c>
      <c r="R30" s="80">
        <f>SUM(D30,F30,H30,J30,L30,N30,P30)</f>
        <v>64.100000000000009</v>
      </c>
      <c r="S30" s="72">
        <f>SUM(E30,G30,I30,K30,M30,O30,Q30)</f>
        <v>18.2</v>
      </c>
      <c r="T30" s="88">
        <f>S30/R30</f>
        <v>0.28393135725429014</v>
      </c>
    </row>
    <row r="31" spans="2:22" ht="15.75" x14ac:dyDescent="0.25">
      <c r="B31" s="83"/>
      <c r="C31" s="84"/>
      <c r="D31" s="80"/>
      <c r="E31" s="81"/>
      <c r="F31" s="80"/>
      <c r="G31" s="79" t="s">
        <v>139</v>
      </c>
      <c r="H31" s="80"/>
      <c r="I31" s="81"/>
      <c r="J31" s="80"/>
      <c r="K31" s="81"/>
      <c r="L31" s="80"/>
      <c r="M31" s="81"/>
      <c r="N31" s="80"/>
      <c r="O31" s="81"/>
      <c r="P31" s="80"/>
      <c r="Q31" s="81"/>
      <c r="R31" s="80"/>
      <c r="T31" s="93"/>
    </row>
    <row r="32" spans="2:22" ht="15.75" x14ac:dyDescent="0.25">
      <c r="B32" s="83">
        <v>9</v>
      </c>
      <c r="C32" s="84">
        <v>43534</v>
      </c>
      <c r="D32" s="80">
        <f>'Weekly - Example'!C4</f>
        <v>9.1000000000000014</v>
      </c>
      <c r="E32" s="81">
        <f>'Weekly - Example'!C5</f>
        <v>3.5999999999999996</v>
      </c>
      <c r="F32" s="86">
        <f>'Weekly - Example'!E4</f>
        <v>11.5</v>
      </c>
      <c r="G32" s="102">
        <f>'Weekly - Example'!E5</f>
        <v>7.6333333333333329</v>
      </c>
      <c r="H32" s="86">
        <f>'Weekly - Example'!G4</f>
        <v>10.100000000000001</v>
      </c>
      <c r="I32" s="81">
        <f>'Weekly - Example'!G5</f>
        <v>1</v>
      </c>
      <c r="J32" s="80">
        <f>'Weekly - Example'!I4</f>
        <v>8.8000000000000007</v>
      </c>
      <c r="K32" s="87">
        <f>'Weekly - Example'!I5</f>
        <v>4.2</v>
      </c>
      <c r="L32" s="86">
        <f>'Weekly - Example'!K4</f>
        <v>12.700000000000001</v>
      </c>
      <c r="M32" s="81">
        <f>'Weekly - Example'!K5</f>
        <v>8.6</v>
      </c>
      <c r="N32" s="80">
        <f>'Weekly - Example'!M4</f>
        <v>9.4</v>
      </c>
      <c r="O32" s="87">
        <f>'Weekly - Example'!M5</f>
        <v>5.3</v>
      </c>
      <c r="P32" s="80">
        <f>'Weekly - Example'!O4</f>
        <v>9.0000000000000018</v>
      </c>
      <c r="Q32" s="81">
        <f>'Weekly - Example'!O5</f>
        <v>4</v>
      </c>
      <c r="R32" s="86">
        <f>SUM(D32,F32,H32,J32,L32,N32,P32)</f>
        <v>70.600000000000009</v>
      </c>
      <c r="S32" s="103">
        <f>SUM(E32,G32,I32,K32,M32,O32,Q32)</f>
        <v>34.333333333333329</v>
      </c>
      <c r="T32" s="90">
        <f>S32/R32</f>
        <v>0.48630783758262497</v>
      </c>
    </row>
    <row r="33" spans="2:20" ht="15.75" x14ac:dyDescent="0.25">
      <c r="B33" s="83"/>
      <c r="C33" s="84"/>
      <c r="D33" s="80"/>
      <c r="E33" s="81" t="s">
        <v>9</v>
      </c>
      <c r="F33" s="80"/>
      <c r="G33" s="81"/>
      <c r="H33" s="80"/>
      <c r="I33" s="81"/>
      <c r="J33" s="80"/>
      <c r="K33" s="81" t="s">
        <v>9</v>
      </c>
      <c r="L33" s="80"/>
      <c r="M33" s="81"/>
      <c r="N33" s="80"/>
      <c r="O33" s="81"/>
      <c r="P33" s="80"/>
      <c r="Q33" s="81"/>
      <c r="R33" s="80"/>
      <c r="T33" s="93"/>
    </row>
    <row r="34" spans="2:20" ht="15.75" x14ac:dyDescent="0.25">
      <c r="B34" s="83">
        <v>10</v>
      </c>
      <c r="C34" s="84">
        <v>43541</v>
      </c>
      <c r="D34" s="86">
        <v>9.8000000000000007</v>
      </c>
      <c r="E34" s="87">
        <v>4.5</v>
      </c>
      <c r="F34" s="86">
        <v>9.8000000000000007</v>
      </c>
      <c r="G34" s="81">
        <v>3.5</v>
      </c>
      <c r="H34" s="86">
        <v>15.5</v>
      </c>
      <c r="I34" s="87">
        <v>8.1</v>
      </c>
      <c r="J34" s="86">
        <v>11.1</v>
      </c>
      <c r="K34" s="87">
        <v>6.2</v>
      </c>
      <c r="L34" s="86">
        <v>10.7</v>
      </c>
      <c r="M34" s="87">
        <v>6.3</v>
      </c>
      <c r="N34" s="86">
        <v>10.6</v>
      </c>
      <c r="O34" s="81">
        <v>3.3</v>
      </c>
      <c r="P34" s="86">
        <v>11.7</v>
      </c>
      <c r="Q34" s="81">
        <v>6</v>
      </c>
      <c r="R34" s="86">
        <f>SUM(D34,F34,H34,J34,L34,N34,P34)</f>
        <v>79.2</v>
      </c>
      <c r="S34" s="72">
        <f>SUM(E34,G34,I34,K34,M34,O34,Q34)</f>
        <v>37.900000000000006</v>
      </c>
      <c r="T34" s="90">
        <f>S34/R34</f>
        <v>0.47853535353535359</v>
      </c>
    </row>
    <row r="35" spans="2:20" ht="15.75" x14ac:dyDescent="0.25">
      <c r="B35" s="83"/>
      <c r="C35" s="84"/>
      <c r="D35" s="80"/>
      <c r="E35" s="81"/>
      <c r="F35" s="80" t="s">
        <v>9</v>
      </c>
      <c r="G35" s="81"/>
      <c r="H35" s="80"/>
      <c r="I35" s="81"/>
      <c r="J35" s="80"/>
      <c r="K35" s="81" t="s">
        <v>9</v>
      </c>
      <c r="L35" s="80"/>
      <c r="M35" s="81"/>
      <c r="N35" s="80"/>
      <c r="O35" s="81"/>
      <c r="P35" s="80"/>
      <c r="Q35" s="81" t="s">
        <v>9</v>
      </c>
      <c r="R35" s="80"/>
      <c r="T35" s="93"/>
    </row>
    <row r="36" spans="2:20" ht="15.75" x14ac:dyDescent="0.25">
      <c r="B36" s="83">
        <v>11</v>
      </c>
      <c r="C36" s="84">
        <v>43548</v>
      </c>
      <c r="D36" s="80">
        <v>9.3000000000000007</v>
      </c>
      <c r="E36" s="81">
        <v>1.3</v>
      </c>
      <c r="F36" s="86">
        <v>9.6999999999999993</v>
      </c>
      <c r="G36" s="81">
        <v>3.5</v>
      </c>
      <c r="H36" s="86">
        <v>10.4</v>
      </c>
      <c r="I36" s="87">
        <v>5.2</v>
      </c>
      <c r="J36" s="86">
        <v>10.199999999999999</v>
      </c>
      <c r="K36" s="81">
        <v>1.8</v>
      </c>
      <c r="L36" s="86">
        <v>11.9</v>
      </c>
      <c r="M36" s="87">
        <v>7</v>
      </c>
      <c r="N36" s="86">
        <v>11.8</v>
      </c>
      <c r="O36" s="85">
        <v>0</v>
      </c>
      <c r="P36" s="86">
        <v>10.4</v>
      </c>
      <c r="Q36" s="87">
        <v>4.9000000000000004</v>
      </c>
      <c r="R36" s="86">
        <f>SUM(D36,F36,H36,J36,L36,N36,P36)</f>
        <v>73.7</v>
      </c>
      <c r="S36" s="72">
        <f>SUM(E36,G36,I36,K36,M36,O36,Q36)</f>
        <v>23.700000000000003</v>
      </c>
      <c r="T36" s="90">
        <f>S36/R36</f>
        <v>0.32157394843962012</v>
      </c>
    </row>
    <row r="37" spans="2:20" ht="15.75" x14ac:dyDescent="0.25">
      <c r="B37" s="83"/>
      <c r="C37" s="84"/>
      <c r="D37" s="80"/>
      <c r="E37" s="81"/>
      <c r="F37" s="80"/>
      <c r="G37" s="81"/>
      <c r="H37" s="80"/>
      <c r="I37" s="81"/>
      <c r="J37" s="80"/>
      <c r="K37" s="81" t="s">
        <v>9</v>
      </c>
      <c r="L37" s="80"/>
      <c r="M37" s="81"/>
      <c r="N37" s="80"/>
      <c r="O37" s="81"/>
      <c r="P37" s="80"/>
      <c r="Q37" s="81" t="s">
        <v>9</v>
      </c>
      <c r="R37" s="80"/>
      <c r="T37" s="93"/>
    </row>
    <row r="38" spans="2:20" ht="15.75" x14ac:dyDescent="0.25">
      <c r="B38" s="83">
        <v>12</v>
      </c>
      <c r="C38" s="84">
        <v>43556</v>
      </c>
      <c r="D38" s="86">
        <v>10.3</v>
      </c>
      <c r="E38" s="81">
        <v>3.9</v>
      </c>
      <c r="F38" s="80">
        <v>6.8</v>
      </c>
      <c r="G38" s="81">
        <v>1.4</v>
      </c>
      <c r="H38" s="86">
        <v>10.7</v>
      </c>
      <c r="I38" s="87">
        <v>6.2</v>
      </c>
      <c r="J38" s="80">
        <v>8.6999999999999993</v>
      </c>
      <c r="K38" s="87">
        <v>4.8</v>
      </c>
      <c r="L38" s="86">
        <v>10.3</v>
      </c>
      <c r="M38" s="81">
        <v>3.4</v>
      </c>
      <c r="N38" s="86">
        <v>9.8000000000000007</v>
      </c>
      <c r="O38" s="81">
        <v>1.5</v>
      </c>
      <c r="P38" s="86">
        <v>12.5</v>
      </c>
      <c r="Q38" s="85">
        <v>0</v>
      </c>
      <c r="R38" s="86">
        <f>SUM(D38,F38,H38,J38,L38,N38,P38)</f>
        <v>69.099999999999994</v>
      </c>
      <c r="S38" s="72">
        <f>SUM(E38,G38,I38,K38,M38,O38,Q38)</f>
        <v>21.2</v>
      </c>
      <c r="T38" s="88">
        <f>S38/R38</f>
        <v>0.30680173661360349</v>
      </c>
    </row>
    <row r="39" spans="2:20" ht="15.75" x14ac:dyDescent="0.25">
      <c r="B39" s="83"/>
      <c r="C39" s="84"/>
      <c r="D39" s="80"/>
      <c r="E39" s="81"/>
      <c r="F39" s="80"/>
      <c r="G39" s="81"/>
      <c r="H39" s="80"/>
      <c r="I39" s="81"/>
      <c r="J39" s="80"/>
      <c r="K39" s="81" t="s">
        <v>9</v>
      </c>
      <c r="L39" s="80"/>
      <c r="M39" s="81"/>
      <c r="N39" s="80"/>
      <c r="O39" s="87"/>
      <c r="P39" s="80"/>
      <c r="Q39" s="81"/>
      <c r="R39" s="80"/>
      <c r="T39" s="93"/>
    </row>
    <row r="40" spans="2:20" ht="15.75" x14ac:dyDescent="0.25">
      <c r="B40" s="83">
        <v>13</v>
      </c>
      <c r="C40" s="84">
        <v>43563</v>
      </c>
      <c r="D40" s="80">
        <v>8</v>
      </c>
      <c r="E40" s="81">
        <v>5</v>
      </c>
      <c r="F40" s="86">
        <v>10.8</v>
      </c>
      <c r="G40" s="87">
        <v>4.8</v>
      </c>
      <c r="H40" s="86">
        <v>12.2</v>
      </c>
      <c r="I40" s="87">
        <v>5.5</v>
      </c>
      <c r="J40" s="86">
        <v>10</v>
      </c>
      <c r="K40" s="87">
        <v>4.7</v>
      </c>
      <c r="L40" s="86">
        <v>9.8000000000000007</v>
      </c>
      <c r="M40" s="81">
        <v>4.2</v>
      </c>
      <c r="N40" s="86">
        <v>9.6</v>
      </c>
      <c r="O40" s="81">
        <v>6.7</v>
      </c>
      <c r="P40" s="80">
        <v>9.1</v>
      </c>
      <c r="Q40" s="81">
        <v>0.5</v>
      </c>
      <c r="R40" s="86">
        <f>SUM(D40,F40,H40,J40,L40,N40,P40)</f>
        <v>69.5</v>
      </c>
      <c r="S40" s="72">
        <f>SUM(E40,G40,I40,K40,M40,O40,Q40)</f>
        <v>31.4</v>
      </c>
      <c r="T40" s="90">
        <f>S40/R40</f>
        <v>0.45179856115107914</v>
      </c>
    </row>
    <row r="41" spans="2:20" ht="15.75" x14ac:dyDescent="0.25">
      <c r="B41" s="83"/>
      <c r="C41" s="84"/>
      <c r="D41" s="80"/>
      <c r="E41" s="81"/>
      <c r="F41" s="80"/>
      <c r="G41" s="81"/>
      <c r="H41" s="80"/>
      <c r="I41" s="81"/>
      <c r="J41" s="80"/>
      <c r="K41" s="81" t="s">
        <v>9</v>
      </c>
      <c r="L41" s="80"/>
      <c r="M41" s="81"/>
      <c r="N41" s="80"/>
      <c r="O41" s="81"/>
      <c r="P41" s="80"/>
      <c r="Q41" s="81"/>
      <c r="R41" s="80"/>
      <c r="T41" s="93"/>
    </row>
    <row r="42" spans="2:20" ht="15.75" x14ac:dyDescent="0.25">
      <c r="B42" s="83">
        <v>14</v>
      </c>
      <c r="C42" s="84">
        <v>43569</v>
      </c>
      <c r="D42" s="86">
        <v>11.4</v>
      </c>
      <c r="E42" s="81">
        <v>2.7</v>
      </c>
      <c r="F42" s="86">
        <v>11.2</v>
      </c>
      <c r="G42" s="81">
        <v>3</v>
      </c>
      <c r="H42" s="86">
        <v>10.6</v>
      </c>
      <c r="I42" s="81">
        <v>2.8</v>
      </c>
      <c r="J42" s="86">
        <v>12.5</v>
      </c>
      <c r="K42" s="81">
        <v>1.9</v>
      </c>
      <c r="L42" s="86">
        <v>10.1</v>
      </c>
      <c r="M42" s="81">
        <v>3.8</v>
      </c>
      <c r="N42" s="86">
        <v>9.6999999999999993</v>
      </c>
      <c r="O42" s="81">
        <v>2</v>
      </c>
      <c r="P42" s="80">
        <v>9.1</v>
      </c>
      <c r="Q42" s="81">
        <v>1.2</v>
      </c>
      <c r="R42" s="86">
        <f>SUM(D42,F42,H42,J42,L42,N42,P42)</f>
        <v>74.599999999999994</v>
      </c>
      <c r="S42" s="72">
        <f>SUM(E42,G42,I42,K42,M42,O42,Q42)</f>
        <v>17.399999999999999</v>
      </c>
      <c r="T42" s="88">
        <f>S42/R42</f>
        <v>0.23324396782841822</v>
      </c>
    </row>
    <row r="43" spans="2:20" ht="15.75" thickBot="1" x14ac:dyDescent="0.3">
      <c r="B43" s="94"/>
      <c r="C43" s="95"/>
      <c r="D43" s="96"/>
      <c r="E43" s="97"/>
      <c r="F43" s="96"/>
      <c r="G43" s="98" t="s">
        <v>9</v>
      </c>
      <c r="H43" s="96"/>
      <c r="I43" s="97"/>
      <c r="J43" s="96"/>
      <c r="K43" s="97"/>
      <c r="L43" s="96"/>
      <c r="M43" s="97"/>
      <c r="N43" s="96"/>
      <c r="O43" s="97"/>
      <c r="P43" s="96"/>
      <c r="Q43" s="97"/>
      <c r="R43" s="96"/>
      <c r="S43" s="99"/>
      <c r="T43" s="10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--&gt;</vt:lpstr>
      <vt:lpstr>Daily - Example</vt:lpstr>
      <vt:lpstr>Daily - blank copy</vt:lpstr>
      <vt:lpstr>Weekly --&gt;</vt:lpstr>
      <vt:lpstr>Weekly - Example</vt:lpstr>
      <vt:lpstr>Weekly - empty</vt:lpstr>
      <vt:lpstr>All WEEKS summary --&gt;</vt:lpstr>
      <vt:lpstr>3wk vs 14 wk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2020-03-17T18:18:42Z</dcterms:created>
  <dcterms:modified xsi:type="dcterms:W3CDTF">2020-03-18T20:55:31Z</dcterms:modified>
</cp:coreProperties>
</file>